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13-Week Forecast" sheetId="2" r:id="rId6"/>
    <sheet state="visible" name="Weekly Cash Check" sheetId="3" r:id="rId7"/>
    <sheet state="visible" name="Reserve Target" sheetId="4" r:id="rId8"/>
    <sheet state="visible" name="Delay Scenario" sheetId="5" r:id="rId9"/>
    <sheet state="visible" name="12-Month Planning" sheetId="6" r:id="rId10"/>
    <sheet state="visible" name="Weekly Closeout" sheetId="7" r:id="rId11"/>
  </sheets>
  <definedNames>
    <definedName hidden="1" localSheetId="6" name="_xlnm._FilterDatabase">'Weekly Closeout'!$A$8:$J$50</definedName>
  </definedNames>
  <calcPr/>
</workbook>
</file>

<file path=xl/sharedStrings.xml><?xml version="1.0" encoding="utf-8"?>
<sst xmlns="http://schemas.openxmlformats.org/spreadsheetml/2006/main" count="161" uniqueCount="129">
  <si>
    <t>CASH RESERVE TARGET</t>
  </si>
  <si>
    <t>13-WEEK CASH FLOW FORECAST</t>
  </si>
  <si>
    <t>TOPBIZGUIDES</t>
  </si>
  <si>
    <t>Owner-selected planning scenario, not a universal recommendation</t>
  </si>
  <si>
    <t>Input</t>
  </si>
  <si>
    <t>01 · BASELINE</t>
  </si>
  <si>
    <t>USD | Replace fictional inputs and verify cash payment dates before acting.</t>
  </si>
  <si>
    <t>Value</t>
  </si>
  <si>
    <t>Essential weekly obligations</t>
  </si>
  <si>
    <t>Start from available business cash. The example figures are fictional.</t>
  </si>
  <si>
    <t>02 · RECEIPTS</t>
  </si>
  <si>
    <t>First week begins</t>
  </si>
  <si>
    <t>Use realistic customer payment dates, including potential delays.</t>
  </si>
  <si>
    <t>03 · PAYMENTS</t>
  </si>
  <si>
    <t>Enter payroll, employer taxes, rent, suppliers, debt and other obligations by the actual payment week.</t>
  </si>
  <si>
    <t>Weeks of coverage you choose</t>
  </si>
  <si>
    <t>04 · VERIFY</t>
  </si>
  <si>
    <t>One-off risk allowance</t>
  </si>
  <si>
    <t>Each of the 13 weeks needs TWO checks: payment due dates (row 30) and all inflow/outflow assumptions (row 31). A displayed zero does not mean a reviewed obligation. Keep both ACTION REQUIRED until confirmed.</t>
  </si>
  <si>
    <t>Suggested planning target</t>
  </si>
  <si>
    <t>05 · MONITOR</t>
  </si>
  <si>
    <t>Inspect the lowest projected balance and four-week snapshot before deciding what to change.</t>
  </si>
  <si>
    <t>06 · STRESS TEST</t>
  </si>
  <si>
    <t>Delay Scenario accepts only a positive amount already included in customer cash collected, moved from an earlier week to a later week. Invalid or reversed weeks are rejected.</t>
  </si>
  <si>
    <t>SOURCE OF TRUTH</t>
  </si>
  <si>
    <t>Your bank, accounting, payroll, contracts and applicable tax requirements control these inputs.</t>
  </si>
  <si>
    <t>Minimum closing cash (USD)</t>
  </si>
  <si>
    <t>EXAMPLE ONLY</t>
  </si>
  <si>
    <t>No bank feed, automatic deadline checking or legal/financial advice. Make your own copy before editing.</t>
  </si>
  <si>
    <t>07 · CLOSE WEEK</t>
  </si>
  <si>
    <t>Opening cash</t>
  </si>
  <si>
    <t>At the end of a completed week, record prior forecast closing cash and reconciled actuals on Weekly Closeout.</t>
  </si>
  <si>
    <t>Opening available cash (USD)</t>
  </si>
  <si>
    <t>First four weeks match the fictional article. All later figures illustrative.</t>
  </si>
  <si>
    <t>08 · ROLL FORWARD</t>
  </si>
  <si>
    <t>Copy only forecast INPUT rows D:O one column left as values (rows 10–12 and 15–22). Never paste over formula rows.</t>
  </si>
  <si>
    <t>09 · RESET BASE</t>
  </si>
  <si>
    <t>Advance the first-week date B3 by seven days and set opening cash B5 to the latest reconciled bank balance.</t>
  </si>
  <si>
    <t>10 · EXTEND</t>
  </si>
  <si>
    <t>Enter the new week 13 in column O, reset both review rows C30:O31 to ACTION REQUIRED, then verify every current week.</t>
  </si>
  <si>
    <t>TIMING LIMIT</t>
  </si>
  <si>
    <t>Weekly totals can conceal an intra-week payroll or tax cutoff. Verify individual dated obligations separately.</t>
  </si>
  <si>
    <t>Gap above available opening cash</t>
  </si>
  <si>
    <t>Cash flow item / USD</t>
  </si>
  <si>
    <t>Reminder</t>
  </si>
  <si>
    <t>Review monthly and when collections or essential costs change</t>
  </si>
  <si>
    <t>DELAYED CUSTOMER RECEIPT SCENARIO</t>
  </si>
  <si>
    <t>Move one receipt amount between forecast weeks; validate inputs before trusting output</t>
  </si>
  <si>
    <t>CASH RECEIPTS</t>
  </si>
  <si>
    <t>Move from week (1-13)</t>
  </si>
  <si>
    <t>Customer cash collected</t>
  </si>
  <si>
    <t>Amount to move (USD)</t>
  </si>
  <si>
    <t>Other cleared receipts</t>
  </si>
  <si>
    <t>Financing actually drawn</t>
  </si>
  <si>
    <t>Move to week (1-13)</t>
  </si>
  <si>
    <t>TOTAL CASH IN</t>
  </si>
  <si>
    <t>CASH PAYMENTS</t>
  </si>
  <si>
    <t>Scenario input check</t>
  </si>
  <si>
    <t>Payroll wages and contractors</t>
  </si>
  <si>
    <t>Payroll taxes and benefits</t>
  </si>
  <si>
    <t>Rent and utilities</t>
  </si>
  <si>
    <t>Supplier/material payments</t>
  </si>
  <si>
    <t>Debt repayment</t>
  </si>
  <si>
    <t>Tax obligations</t>
  </si>
  <si>
    <t>Other required payments</t>
  </si>
  <si>
    <t>Discretionary payments</t>
  </si>
  <si>
    <t>TOTAL CASH OUT</t>
  </si>
  <si>
    <t>Scenario cash result</t>
  </si>
  <si>
    <t>NET CASH MOVEMENT</t>
  </si>
  <si>
    <t>Week start</t>
  </si>
  <si>
    <t>CLOSING CASH</t>
  </si>
  <si>
    <t>WEEKLY CASH CHECK</t>
  </si>
  <si>
    <t>Four-week snapshot based on the forecast; verify dates before acting</t>
  </si>
  <si>
    <t>Metric</t>
  </si>
  <si>
    <t>Amount USD</t>
  </si>
  <si>
    <t>Available cash at start</t>
  </si>
  <si>
    <t>Chosen cash floor</t>
  </si>
  <si>
    <t>Receipts expected in first 4 weeks</t>
  </si>
  <si>
    <t>12-MONTH CASH PLANNING</t>
  </si>
  <si>
    <t>Shortfall versus cash floor</t>
  </si>
  <si>
    <t>Blank high-level monthly sketch; distinct from dated weekly forecast</t>
  </si>
  <si>
    <t>Payments due in first 4 weeks</t>
  </si>
  <si>
    <t>Receipts after shift</t>
  </si>
  <si>
    <t>Lowest closing cash</t>
  </si>
  <si>
    <t>Set real monthly totals before using it</t>
  </si>
  <si>
    <t>Month</t>
  </si>
  <si>
    <t>Shortfall against floor</t>
  </si>
  <si>
    <t>STATUS</t>
  </si>
  <si>
    <t>Outstanding date verification</t>
  </si>
  <si>
    <t>Action required</t>
  </si>
  <si>
    <t>Owner action / next review</t>
  </si>
  <si>
    <t>Required payment dates verified?</t>
  </si>
  <si>
    <t>ACTION REQUIRED</t>
  </si>
  <si>
    <t>Forecast cash inputs reviewed?</t>
  </si>
  <si>
    <t>MARK BOTH REVIEW ROWS only after confirming real payment dates and entering known cash flows. Zero must be deliberate.</t>
  </si>
  <si>
    <t>WEEKLY CLOSEOUT &amp; VARIANCE</t>
  </si>
  <si>
    <t>Cash paid</t>
  </si>
  <si>
    <t>Expected receipts</t>
  </si>
  <si>
    <t>Record completed weeks before rolling the 13-week forecast.</t>
  </si>
  <si>
    <t>KEEP A FORECAST SNAPSHOT</t>
  </si>
  <si>
    <t>Expected payments</t>
  </si>
  <si>
    <t>Copy the prior forecast closing amount before overwriting a finished week. The bank is the source of actual available cash.</t>
  </si>
  <si>
    <t>Closing cash</t>
  </si>
  <si>
    <t>ENTER ACTUALS</t>
  </si>
  <si>
    <t>Use positive receipts and payments. Compare the computed close with the reconciled bank amount.</t>
  </si>
  <si>
    <t>RECONCILE</t>
  </si>
  <si>
    <t>A nonzero bank difference requires a reason: missing cleared payment, uncleared receipt, restricted funds or a posting issue.</t>
  </si>
  <si>
    <t>ROLL FORWARD</t>
  </si>
  <si>
    <t>In the forecast, paste VALUES ONLY for input rows 10–12 and 15–22, shifting D:O to C:N; fill the new O input week.</t>
  </si>
  <si>
    <t>RESET &amp; VERIFY</t>
  </si>
  <si>
    <t>Advance B3 by seven days; set B5 to reconciled bank cash; reset review rows 30 and 31 to ACTION REQUIRED for all 13 weeks.</t>
  </si>
  <si>
    <t>SAMPLE IS FICTIONAL</t>
  </si>
  <si>
    <t>The first data row is an example. Delete that row's values in your own copy; start with the next blank row.</t>
  </si>
  <si>
    <t>Week beginning</t>
  </si>
  <si>
    <t>Prior forecast close</t>
  </si>
  <si>
    <t>Actual opening cash</t>
  </si>
  <si>
    <t>Cleared cash in</t>
  </si>
  <si>
    <t>Cleared cash out</t>
  </si>
  <si>
    <t>Calculated close</t>
  </si>
  <si>
    <t>Variance vs forecast</t>
  </si>
  <si>
    <t>Reconciled bank close</t>
  </si>
  <si>
    <t>Bank difference</t>
  </si>
  <si>
    <t>Reason / owner / next check</t>
  </si>
  <si>
    <t>2026-11-02</t>
  </si>
  <si>
    <t>Net movement</t>
  </si>
  <si>
    <t>FICTIONAL: planned and actual match; no variance</t>
  </si>
  <si>
    <t>Minimum cash floor</t>
  </si>
  <si>
    <t>Shortfall</t>
  </si>
  <si>
    <t>Status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</si>
</sst>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;[Red](&quot;$&quot;#,##0);&quot;-&quot;"/>
    <numFmt numFmtId="165" formatCode="mmm d"/>
    <numFmt numFmtId="166" formatCode="mmm yyyy"/>
  </numFmts>
  <fonts count="33">
    <font>
      <sz val="10.0"/>
      <color rgb="FF000000"/>
      <name val="Arial"/>
      <scheme val="minor"/>
    </font>
    <font>
      <b/>
      <sz val="11.0"/>
      <color rgb="FFFFFFFF"/>
      <name val="Arial"/>
    </font>
    <font>
      <b/>
      <sz val="15.0"/>
      <color rgb="FFFFFFFF"/>
      <name val="Arial"/>
    </font>
    <font>
      <b/>
      <sz val="16.0"/>
      <color rgb="FFFFFFFF"/>
      <name val="Arial"/>
    </font>
    <font>
      <b/>
      <color theme="1"/>
      <name val="Arial"/>
      <scheme val="minor"/>
    </font>
    <font>
      <b/>
      <sz val="10.0"/>
      <color rgb="FF244F86"/>
      <name val="Arial"/>
    </font>
    <font>
      <sz val="11.0"/>
      <color rgb="FF3E4C5D"/>
      <name val="Arial"/>
    </font>
    <font>
      <b/>
      <sz val="13.0"/>
      <color rgb="FF244F86"/>
      <name val="Arial"/>
    </font>
    <font>
      <b/>
      <sz val="11.0"/>
      <color rgb="FF244F86"/>
      <name val="Arial"/>
    </font>
    <font>
      <b/>
      <sz val="10.0"/>
      <color rgb="FF8B5634"/>
      <name val="Arial"/>
    </font>
    <font>
      <sz val="11.0"/>
      <color rgb="FF8B5634"/>
      <name val="Arial"/>
    </font>
    <font>
      <b/>
      <sz val="13.0"/>
      <color rgb="FFFFFFFF"/>
      <name val="Arial"/>
    </font>
    <font>
      <b/>
      <sz val="10.0"/>
      <color rgb="FF53665B"/>
      <name val="Arial"/>
    </font>
    <font>
      <b/>
      <sz val="12.0"/>
      <color rgb="FF10243D"/>
      <name val="Arial"/>
    </font>
    <font>
      <sz val="11.0"/>
      <color rgb="FF53665B"/>
      <name val="Arial"/>
    </font>
    <font>
      <b/>
      <sz val="10.0"/>
      <color theme="1"/>
      <name val="Arial"/>
      <scheme val="minor"/>
    </font>
    <font>
      <color theme="1"/>
      <name val="Arial"/>
      <scheme val="minor"/>
    </font>
    <font>
      <b/>
      <sz val="14.0"/>
      <color rgb="FF244F86"/>
      <name val="Arial"/>
    </font>
    <font>
      <b/>
      <sz val="12.0"/>
      <color rgb="FF8B5634"/>
      <name val="Arial"/>
    </font>
    <font>
      <b/>
      <sz val="10.0"/>
      <color rgb="FFFFFFFF"/>
      <name val="Arial"/>
    </font>
    <font>
      <sz val="10.0"/>
      <color rgb="FF3E4C5D"/>
      <name val="Arial"/>
    </font>
    <font>
      <b/>
      <sz val="17.0"/>
      <color rgb="FFFFFFFF"/>
      <name val="Arial"/>
    </font>
    <font>
      <b/>
      <sz val="11.0"/>
      <color rgb="FF53665B"/>
      <name val="Arial"/>
    </font>
    <font>
      <sz val="10.0"/>
      <color rgb="FF10243D"/>
      <name val="Arial"/>
    </font>
    <font>
      <b/>
      <sz val="13.0"/>
      <color rgb="FF10243D"/>
      <name val="Arial"/>
    </font>
    <font>
      <b/>
      <sz val="12.0"/>
      <color rgb="FF53665B"/>
      <name val="Arial"/>
    </font>
    <font>
      <b/>
      <sz val="10.0"/>
      <color rgb="FF10243D"/>
      <name val="Arial"/>
    </font>
    <font>
      <b/>
      <sz val="12.0"/>
      <color rgb="FFFFFFFF"/>
      <name val="Arial"/>
    </font>
    <font>
      <b/>
      <sz val="11.0"/>
      <color rgb="FF8B5634"/>
      <name val="Arial"/>
    </font>
    <font>
      <b/>
      <sz val="10.0"/>
      <color theme="1"/>
      <name val="Arial"/>
    </font>
    <font>
      <b/>
      <sz val="14.0"/>
      <color rgb="FFFFFFFF"/>
      <name val="Arial"/>
    </font>
    <font>
      <sz val="11.0"/>
      <color rgb="FF10243D"/>
      <name val="Arial"/>
    </font>
    <font>
      <sz val="10.0"/>
      <color theme="1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10243D"/>
        <bgColor rgb="FF10243D"/>
      </patternFill>
    </fill>
    <fill>
      <patternFill patternType="solid">
        <fgColor rgb="FFEAEFF2"/>
        <bgColor rgb="FFEAEFF2"/>
      </patternFill>
    </fill>
    <fill>
      <patternFill patternType="solid">
        <fgColor rgb="FFEDF4FB"/>
        <bgColor rgb="FFEDF4FB"/>
      </patternFill>
    </fill>
    <fill>
      <patternFill patternType="solid">
        <fgColor rgb="FFF5F8FC"/>
        <bgColor rgb="FFF5F8FC"/>
      </patternFill>
    </fill>
    <fill>
      <patternFill patternType="solid">
        <fgColor rgb="FFFFFFFF"/>
        <bgColor rgb="FFFFFFFF"/>
      </patternFill>
    </fill>
    <fill>
      <patternFill patternType="solid">
        <fgColor rgb="FFFAF1E8"/>
        <bgColor rgb="FFFAF1E8"/>
      </patternFill>
    </fill>
    <fill>
      <patternFill patternType="solid">
        <fgColor rgb="FFE9EEEB"/>
        <bgColor rgb="FFE9EEEB"/>
      </patternFill>
    </fill>
    <fill>
      <patternFill patternType="solid">
        <fgColor rgb="FFEDF4FC"/>
        <bgColor rgb="FFEDF4FC"/>
      </patternFill>
    </fill>
    <fill>
      <patternFill patternType="solid">
        <fgColor rgb="FF244F86"/>
        <bgColor rgb="FF244F86"/>
      </patternFill>
    </fill>
    <fill>
      <patternFill patternType="solid">
        <fgColor rgb="FFF9EFE0"/>
        <bgColor rgb="FFF9EFE0"/>
      </patternFill>
    </fill>
    <fill>
      <patternFill patternType="solid">
        <fgColor rgb="FFEFF4F9"/>
        <bgColor rgb="FFEFF4F9"/>
      </patternFill>
    </fill>
  </fills>
  <borders count="1">
    <border/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shrinkToFit="0" vertical="center" wrapText="1"/>
    </xf>
    <xf borderId="0" fillId="2" fontId="2" numFmtId="0" xfId="0" applyAlignment="1" applyFill="1" applyFont="1">
      <alignment horizontal="left" shrinkToFit="0" vertical="center" wrapText="1"/>
    </xf>
    <xf borderId="0" fillId="2" fontId="3" numFmtId="0" xfId="0" applyAlignment="1" applyFill="1" applyFont="1">
      <alignment horizontal="left" shrinkToFit="0" vertical="center" wrapText="1"/>
    </xf>
    <xf borderId="0" fillId="3" fontId="4" numFmtId="0" xfId="0" applyFill="1" applyFont="1"/>
    <xf borderId="0" fillId="4" fontId="5" numFmtId="0" xfId="0" applyAlignment="1" applyFill="1" applyFont="1">
      <alignment horizontal="left" shrinkToFit="0" vertical="center" wrapText="1"/>
    </xf>
    <xf borderId="0" fillId="5" fontId="6" numFmtId="0" xfId="0" applyAlignment="1" applyFill="1" applyFont="1">
      <alignment horizontal="left" shrinkToFit="0" vertical="center" wrapText="1"/>
    </xf>
    <xf borderId="0" fillId="6" fontId="6" numFmtId="0" xfId="0" applyAlignment="1" applyFill="1" applyFont="1">
      <alignment horizontal="left" shrinkToFit="0" vertical="center" wrapText="1"/>
    </xf>
    <xf borderId="0" fillId="4" fontId="7" numFmtId="164" xfId="0" applyAlignment="1" applyFill="1" applyFont="1" applyNumberFormat="1">
      <alignment horizontal="right" shrinkToFit="0" vertical="center" wrapText="1"/>
    </xf>
    <xf borderId="0" fillId="4" fontId="8" numFmtId="0" xfId="0" applyAlignment="1" applyFill="1" applyFont="1">
      <alignment horizontal="left" shrinkToFit="0" vertical="center" wrapText="1"/>
    </xf>
    <xf borderId="0" fillId="4" fontId="7" numFmtId="1" xfId="0" applyAlignment="1" applyFill="1" applyFont="1" applyNumberFormat="1">
      <alignment horizontal="right" shrinkToFit="0" vertical="center" wrapText="1"/>
    </xf>
    <xf borderId="0" fillId="7" fontId="9" numFmtId="0" xfId="0" applyAlignment="1" applyFill="1" applyFont="1">
      <alignment horizontal="left" shrinkToFit="0" vertical="center" wrapText="1"/>
    </xf>
    <xf borderId="0" fillId="7" fontId="10" numFmtId="0" xfId="0" applyAlignment="1" applyFill="1" applyFont="1">
      <alignment horizontal="left" readingOrder="0" shrinkToFit="0" vertical="center" wrapText="1"/>
    </xf>
    <xf borderId="0" fillId="2" fontId="11" numFmtId="0" xfId="0" applyAlignment="1" applyFill="1" applyFont="1">
      <alignment horizontal="left" shrinkToFit="0" vertical="center" wrapText="1"/>
    </xf>
    <xf borderId="0" fillId="6" fontId="6" numFmtId="0" xfId="0" applyAlignment="1" applyFill="1" applyFont="1">
      <alignment horizontal="left" readingOrder="0" shrinkToFit="0" vertical="center" wrapText="1"/>
    </xf>
    <xf borderId="0" fillId="8" fontId="12" numFmtId="0" xfId="0" applyAlignment="1" applyFill="1" applyFont="1">
      <alignment horizontal="left" shrinkToFit="0" vertical="center" wrapText="1"/>
    </xf>
    <xf borderId="0" fillId="4" fontId="13" numFmtId="14" xfId="0" applyAlignment="1" applyFill="1" applyFont="1" applyNumberFormat="1">
      <alignment horizontal="right" shrinkToFit="0" vertical="center" wrapText="1"/>
    </xf>
    <xf borderId="0" fillId="8" fontId="14" numFmtId="0" xfId="0" applyAlignment="1" applyFill="1" applyFont="1">
      <alignment horizontal="left" shrinkToFit="0" vertical="center" wrapText="1"/>
    </xf>
    <xf borderId="0" fillId="2" fontId="11" numFmtId="164" xfId="0" applyAlignment="1" applyFill="1" applyFont="1" applyNumberFormat="1">
      <alignment horizontal="left" shrinkToFit="0" vertical="center" wrapText="1"/>
    </xf>
    <xf borderId="0" fillId="9" fontId="15" numFmtId="0" xfId="0" applyAlignment="1" applyFill="1" applyFont="1">
      <alignment shrinkToFit="0" vertical="center" wrapText="1"/>
    </xf>
    <xf borderId="0" fillId="4" fontId="13" numFmtId="164" xfId="0" applyAlignment="1" applyFill="1" applyFont="1" applyNumberFormat="1">
      <alignment horizontal="right" shrinkToFit="0" vertical="center" wrapText="1"/>
    </xf>
    <xf borderId="0" fillId="0" fontId="16" numFmtId="0" xfId="0" applyAlignment="1" applyFont="1">
      <alignment readingOrder="0"/>
    </xf>
    <xf borderId="0" fillId="8" fontId="17" numFmtId="164" xfId="0" applyAlignment="1" applyFill="1" applyFont="1" applyNumberFormat="1">
      <alignment horizontal="right" shrinkToFit="0" vertical="center" wrapText="1"/>
    </xf>
    <xf borderId="0" fillId="7" fontId="18" numFmtId="0" xfId="0" applyAlignment="1" applyFill="1" applyFont="1">
      <alignment horizontal="left" shrinkToFit="0" vertical="center" wrapText="1"/>
    </xf>
    <xf borderId="0" fillId="10" fontId="1" numFmtId="0" xfId="0" applyAlignment="1" applyFill="1" applyFont="1">
      <alignment horizontal="left" shrinkToFit="0" vertical="center" wrapText="1"/>
    </xf>
    <xf borderId="0" fillId="7" fontId="18" numFmtId="164" xfId="0" applyAlignment="1" applyFill="1" applyFont="1" applyNumberFormat="1">
      <alignment horizontal="left" shrinkToFit="0" vertical="center" wrapText="1"/>
    </xf>
    <xf borderId="0" fillId="10" fontId="19" numFmtId="0" xfId="0" applyAlignment="1" applyFill="1" applyFont="1">
      <alignment horizontal="center" shrinkToFit="0" vertical="center" wrapText="1"/>
    </xf>
    <xf borderId="0" fillId="10" fontId="19" numFmtId="165" xfId="0" applyAlignment="1" applyFill="1" applyFont="1" applyNumberFormat="1">
      <alignment horizontal="center" shrinkToFit="0" vertical="center" wrapText="1"/>
    </xf>
    <xf borderId="0" fillId="6" fontId="20" numFmtId="0" xfId="0" applyAlignment="1" applyFill="1" applyFont="1">
      <alignment horizontal="left" shrinkToFit="0" vertical="center" wrapText="1"/>
    </xf>
    <xf borderId="0" fillId="6" fontId="20" numFmtId="164" xfId="0" applyAlignment="1" applyFill="1" applyFont="1" applyNumberFormat="1">
      <alignment horizontal="left" shrinkToFit="0" vertical="center" wrapText="1"/>
    </xf>
    <xf borderId="0" fillId="2" fontId="21" numFmtId="0" xfId="0" applyAlignment="1" applyFill="1" applyFont="1">
      <alignment horizontal="left" shrinkToFit="0" vertical="center" wrapText="1"/>
    </xf>
    <xf borderId="0" fillId="5" fontId="20" numFmtId="0" xfId="0" applyAlignment="1" applyFill="1" applyFont="1">
      <alignment horizontal="left" shrinkToFit="0" vertical="center" wrapText="1"/>
    </xf>
    <xf borderId="0" fillId="8" fontId="22" numFmtId="0" xfId="0" applyAlignment="1" applyFill="1" applyFont="1">
      <alignment horizontal="left" shrinkToFit="0" vertical="center" wrapText="1"/>
    </xf>
    <xf borderId="0" fillId="8" fontId="22" numFmtId="164" xfId="0" applyAlignment="1" applyFill="1" applyFont="1" applyNumberFormat="1">
      <alignment horizontal="left" shrinkToFit="0" vertical="center" wrapText="1"/>
    </xf>
    <xf borderId="0" fillId="4" fontId="23" numFmtId="164" xfId="0" applyAlignment="1" applyFill="1" applyFont="1" applyNumberFormat="1">
      <alignment horizontal="right" shrinkToFit="0" vertical="center" wrapText="1"/>
    </xf>
    <xf borderId="0" fillId="4" fontId="24" numFmtId="0" xfId="0" applyAlignment="1" applyFill="1" applyFont="1">
      <alignment horizontal="right" shrinkToFit="0" vertical="center" wrapText="1"/>
    </xf>
    <xf borderId="0" fillId="4" fontId="24" numFmtId="164" xfId="0" applyAlignment="1" applyFill="1" applyFont="1" applyNumberFormat="1">
      <alignment horizontal="right" readingOrder="0" shrinkToFit="0" vertical="center" wrapText="1"/>
    </xf>
    <xf borderId="0" fillId="4" fontId="24" numFmtId="0" xfId="0" applyAlignment="1" applyFill="1" applyFont="1">
      <alignment horizontal="right" readingOrder="0" shrinkToFit="0" vertical="center" wrapText="1"/>
    </xf>
    <xf borderId="0" fillId="4" fontId="8" numFmtId="164" xfId="0" applyAlignment="1" applyFill="1" applyFont="1" applyNumberFormat="1">
      <alignment horizontal="left" shrinkToFit="0" vertical="center" wrapText="1"/>
    </xf>
    <xf borderId="0" fillId="8" fontId="7" numFmtId="164" xfId="0" applyAlignment="1" applyFill="1" applyFont="1" applyNumberFormat="1">
      <alignment horizontal="right" shrinkToFit="0" vertical="center" wrapText="1"/>
    </xf>
    <xf borderId="0" fillId="8" fontId="7" numFmtId="0" xfId="0" applyAlignment="1" applyFill="1" applyFont="1">
      <alignment horizontal="right" shrinkToFit="0" vertical="center" wrapText="1"/>
    </xf>
    <xf borderId="0" fillId="8" fontId="25" numFmtId="0" xfId="0" applyAlignment="1" applyFill="1" applyFont="1">
      <alignment horizontal="left" shrinkToFit="0" vertical="center" wrapText="1"/>
    </xf>
    <xf borderId="0" fillId="5" fontId="26" numFmtId="0" xfId="0" applyAlignment="1" applyFill="1" applyFont="1">
      <alignment horizontal="left" shrinkToFit="0" vertical="center" wrapText="1"/>
    </xf>
    <xf borderId="0" fillId="5" fontId="26" numFmtId="164" xfId="0" applyAlignment="1" applyFill="1" applyFont="1" applyNumberFormat="1">
      <alignment horizontal="left" shrinkToFit="0" vertical="center" wrapText="1"/>
    </xf>
    <xf borderId="0" fillId="10" fontId="1" numFmtId="165" xfId="0" applyAlignment="1" applyFill="1" applyFont="1" applyNumberFormat="1">
      <alignment horizontal="left" shrinkToFit="0" vertical="center" wrapText="1"/>
    </xf>
    <xf borderId="0" fillId="2" fontId="27" numFmtId="0" xfId="0" applyAlignment="1" applyFill="1" applyFont="1">
      <alignment horizontal="left" shrinkToFit="0" vertical="center" wrapText="1"/>
    </xf>
    <xf borderId="0" fillId="2" fontId="27" numFmtId="164" xfId="0" applyAlignment="1" applyFill="1" applyFont="1" applyNumberFormat="1">
      <alignment horizontal="left" shrinkToFit="0" vertical="center" wrapText="1"/>
    </xf>
    <xf borderId="0" fillId="7" fontId="9" numFmtId="164" xfId="0" applyAlignment="1" applyFill="1" applyFont="1" applyNumberFormat="1">
      <alignment horizontal="left" shrinkToFit="0" vertical="center" wrapText="1"/>
    </xf>
    <xf borderId="0" fillId="10" fontId="19" numFmtId="0" xfId="0" applyAlignment="1" applyFill="1" applyFont="1">
      <alignment horizontal="left" shrinkToFit="0" vertical="center" wrapText="1"/>
    </xf>
    <xf borderId="0" fillId="8" fontId="26" numFmtId="0" xfId="0" applyAlignment="1" applyFill="1" applyFont="1">
      <alignment horizontal="left" shrinkToFit="0" vertical="center" wrapText="1"/>
    </xf>
    <xf borderId="0" fillId="10" fontId="19" numFmtId="166" xfId="0" applyAlignment="1" applyFill="1" applyFont="1" applyNumberFormat="1">
      <alignment horizontal="left" shrinkToFit="0" vertical="center" wrapText="1"/>
    </xf>
    <xf borderId="0" fillId="8" fontId="17" numFmtId="1" xfId="0" applyAlignment="1" applyFill="1" applyFont="1" applyNumberFormat="1">
      <alignment horizontal="right" shrinkToFit="0" vertical="center" wrapText="1"/>
    </xf>
    <xf borderId="0" fillId="8" fontId="26" numFmtId="164" xfId="0" applyAlignment="1" applyFill="1" applyFont="1" applyNumberFormat="1">
      <alignment horizontal="left" shrinkToFit="0" vertical="center" wrapText="1"/>
    </xf>
    <xf borderId="0" fillId="7" fontId="28" numFmtId="0" xfId="0" applyAlignment="1" applyFill="1" applyFont="1">
      <alignment horizontal="left" shrinkToFit="0" vertical="center" wrapText="1"/>
    </xf>
    <xf borderId="0" fillId="11" fontId="29" numFmtId="0" xfId="0" applyAlignment="1" applyFill="1" applyFont="1">
      <alignment shrinkToFit="0" vertical="center" wrapText="1"/>
    </xf>
    <xf borderId="0" fillId="6" fontId="6" numFmtId="164" xfId="0" applyAlignment="1" applyFill="1" applyFont="1" applyNumberFormat="1">
      <alignment horizontal="left" shrinkToFit="0" vertical="center" wrapText="1"/>
    </xf>
    <xf borderId="0" fillId="2" fontId="30" numFmtId="0" xfId="0" applyAlignment="1" applyFill="1" applyFont="1">
      <alignment shrinkToFit="0" vertical="center" wrapText="1"/>
    </xf>
    <xf borderId="0" fillId="4" fontId="31" numFmtId="164" xfId="0" applyAlignment="1" applyFill="1" applyFont="1" applyNumberFormat="1">
      <alignment horizontal="right" shrinkToFit="0" vertical="center" wrapText="1"/>
    </xf>
    <xf borderId="0" fillId="12" fontId="32" numFmtId="0" xfId="0" applyAlignment="1" applyFill="1" applyFont="1">
      <alignment shrinkToFit="0" vertical="center" wrapText="1"/>
    </xf>
    <xf borderId="0" fillId="10" fontId="19" numFmtId="0" xfId="0" applyAlignment="1" applyFill="1" applyFont="1">
      <alignment shrinkToFit="0" vertical="center" wrapText="1"/>
    </xf>
    <xf quotePrefix="1" borderId="0" fillId="0" fontId="16" numFmtId="0" xfId="0" applyAlignment="1" applyFont="1">
      <alignment readingOrder="0"/>
    </xf>
    <xf borderId="0" fillId="0" fontId="16" numFmtId="164" xfId="0" applyAlignment="1" applyFont="1" applyNumberFormat="1">
      <alignment readingOrder="0"/>
    </xf>
    <xf borderId="0" fillId="0" fontId="16" numFmtId="164" xfId="0" applyFont="1" applyNumberFormat="1"/>
    <xf borderId="0" fillId="7" fontId="28" numFmtId="164" xfId="0" applyAlignment="1" applyFill="1" applyFont="1" applyNumberFormat="1">
      <alignment horizontal="left" shrinkToFit="0" vertical="center" wrapText="1"/>
    </xf>
  </cellXfs>
  <cellStyles count="1">
    <cellStyle xfId="0" name="Normal" builtinId="0"/>
  </cellStyles>
  <dxfs count="2">
    <dxf>
      <font>
        <b/>
        <color rgb="FF315C43"/>
      </font>
      <fill>
        <patternFill patternType="solid">
          <fgColor rgb="FFE5F0E7"/>
          <bgColor rgb="FFE5F0E7"/>
        </patternFill>
      </fill>
      <border/>
    </dxf>
    <dxf>
      <font>
        <b/>
        <color rgb="FF8B5634"/>
      </font>
      <fill>
        <patternFill patternType="solid">
          <fgColor rgb="FFFAF1E8"/>
          <bgColor rgb="FFFAF1E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Arial"/>
              </a:defRPr>
            </a:pPr>
            <a:r>
              <a:rPr b="0">
                <a:solidFill>
                  <a:srgbClr val="757575"/>
                </a:solidFill>
                <a:latin typeface="Arial"/>
              </a:rPr>
              <a:t>Projected closing cash | 13 weeks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>
              <a:solidFill>
                <a:srgbClr val="244F86"/>
              </a:solidFill>
            </a:ln>
          </c:spPr>
          <c:marker>
            <c:symbol val="none"/>
          </c:marker>
          <c:cat>
            <c:strRef>
              <c:f>'13-Week Forecast'!$C$7:$O$7</c:f>
            </c:strRef>
          </c:cat>
          <c:val>
            <c:numRef>
              <c:f>'13-Week Forecast'!$C$25:$O$25</c:f>
              <c:numCache/>
            </c:numRef>
          </c:val>
          <c:smooth val="0"/>
        </c:ser>
        <c:axId val="750605756"/>
        <c:axId val="1177412814"/>
      </c:lineChart>
      <c:catAx>
        <c:axId val="7506057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Week starting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177412814"/>
      </c:catAx>
      <c:valAx>
        <c:axId val="117741281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750605756"/>
      </c:valAx>
    </c:plotArea>
    <c:plotVisOnly val="1"/>
  </c:chart>
  <c:spPr>
    <a:solidFill>
      <a:srgbClr val="FFFFFF"/>
    </a:solidFill>
  </c:spPr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95250</xdr:colOff>
      <xdr:row>2</xdr:row>
      <xdr:rowOff>0</xdr:rowOff>
    </xdr:from>
    <xdr:ext cx="7810500" cy="3429000"/>
    <xdr:graphicFrame>
      <xdr:nvGraphicFramePr>
        <xdr:cNvPr id="1" name="Chart 1" title="Projected closing cash | 13 week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4F86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5.75"/>
    <col customWidth="1" min="2" max="7" width="14.75"/>
  </cols>
  <sheetData>
    <row r="1" ht="57.0" customHeight="1">
      <c r="A1" s="1" t="s">
        <v>2</v>
      </c>
      <c r="B1" s="3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9.5" customHeight="1">
      <c r="A2" s="5" t="s">
        <v>5</v>
      </c>
      <c r="B2" s="7" t="s">
        <v>9</v>
      </c>
    </row>
    <row r="3" ht="49.5" customHeight="1">
      <c r="A3" s="5" t="s">
        <v>10</v>
      </c>
      <c r="B3" s="7" t="s">
        <v>12</v>
      </c>
    </row>
    <row r="4" ht="49.5" customHeight="1">
      <c r="A4" s="5" t="s">
        <v>13</v>
      </c>
      <c r="B4" s="7" t="s">
        <v>14</v>
      </c>
    </row>
    <row r="5" ht="49.5" customHeight="1">
      <c r="A5" s="11" t="s">
        <v>16</v>
      </c>
      <c r="B5" s="12" t="s">
        <v>18</v>
      </c>
    </row>
    <row r="6" ht="49.5" customHeight="1">
      <c r="A6" s="5" t="s">
        <v>20</v>
      </c>
      <c r="B6" s="7" t="s">
        <v>21</v>
      </c>
    </row>
    <row r="7" ht="49.5" customHeight="1">
      <c r="A7" s="5" t="s">
        <v>22</v>
      </c>
      <c r="B7" s="14" t="s">
        <v>23</v>
      </c>
    </row>
    <row r="8" ht="49.5" customHeight="1">
      <c r="A8" s="15" t="s">
        <v>24</v>
      </c>
      <c r="B8" s="17" t="s">
        <v>25</v>
      </c>
    </row>
    <row r="9" ht="49.5" customHeight="1">
      <c r="A9" s="15" t="s">
        <v>27</v>
      </c>
      <c r="B9" s="17" t="s">
        <v>28</v>
      </c>
    </row>
    <row r="10" ht="56.25" customHeight="1">
      <c r="A10" s="19" t="s">
        <v>29</v>
      </c>
      <c r="B10" s="21" t="s">
        <v>31</v>
      </c>
    </row>
    <row r="11" ht="56.25" customHeight="1">
      <c r="A11" s="19" t="s">
        <v>34</v>
      </c>
      <c r="B11" s="21" t="s">
        <v>35</v>
      </c>
    </row>
    <row r="12" ht="56.25" customHeight="1">
      <c r="A12" s="19" t="s">
        <v>36</v>
      </c>
      <c r="B12" s="21" t="s">
        <v>37</v>
      </c>
    </row>
    <row r="13" ht="56.25" customHeight="1">
      <c r="A13" s="19" t="s">
        <v>38</v>
      </c>
      <c r="B13" s="21" t="s">
        <v>39</v>
      </c>
    </row>
    <row r="14" ht="56.25" customHeight="1">
      <c r="A14" s="21" t="s">
        <v>40</v>
      </c>
      <c r="B14" s="21" t="s">
        <v>41</v>
      </c>
    </row>
  </sheetData>
  <mergeCells count="14">
    <mergeCell ref="B8:G8"/>
    <mergeCell ref="B9:G9"/>
    <mergeCell ref="B10:G10"/>
    <mergeCell ref="B11:G11"/>
    <mergeCell ref="B12:G12"/>
    <mergeCell ref="B13:G13"/>
    <mergeCell ref="B14:G14"/>
    <mergeCell ref="B1:G1"/>
    <mergeCell ref="B2:G2"/>
    <mergeCell ref="B3:G3"/>
    <mergeCell ref="B4:G4"/>
    <mergeCell ref="B5:G5"/>
    <mergeCell ref="B6:G6"/>
    <mergeCell ref="B7:G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4F86"/>
    <outlinePr summaryBelow="0" summaryRight="0"/>
  </sheetPr>
  <sheetViews>
    <sheetView showGridLines="0"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2.63" defaultRowHeight="15.75"/>
  <cols>
    <col customWidth="1" min="1" max="1" width="38.25"/>
    <col customWidth="1" min="2" max="2" width="19.5"/>
    <col customWidth="1" min="3" max="15" width="16.38"/>
  </cols>
  <sheetData>
    <row r="1" ht="51.75" customHeight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</row>
    <row r="2" ht="32.25" customHeight="1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1.5" customHeight="1">
      <c r="A3" s="9" t="s">
        <v>11</v>
      </c>
      <c r="B3" s="16">
        <f>DATE(2026,11,2)</f>
        <v>46328</v>
      </c>
    </row>
    <row r="4" ht="31.5" customHeight="1">
      <c r="A4" s="9" t="s">
        <v>26</v>
      </c>
      <c r="B4" s="20">
        <v>8000.0</v>
      </c>
    </row>
    <row r="5" ht="31.5" customHeight="1">
      <c r="A5" s="9" t="s">
        <v>32</v>
      </c>
      <c r="B5" s="20">
        <v>18000.0</v>
      </c>
    </row>
    <row r="6" ht="31.5" customHeight="1">
      <c r="A6" s="11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ht="45.0" customHeight="1">
      <c r="A7" s="24" t="s">
        <v>43</v>
      </c>
      <c r="B7" s="26"/>
      <c r="C7" s="27">
        <f>$B$3</f>
        <v>46328</v>
      </c>
      <c r="D7" s="27">
        <f t="shared" ref="D7:O7" si="1">C7+7</f>
        <v>46335</v>
      </c>
      <c r="E7" s="27">
        <f t="shared" si="1"/>
        <v>46342</v>
      </c>
      <c r="F7" s="27">
        <f t="shared" si="1"/>
        <v>46349</v>
      </c>
      <c r="G7" s="27">
        <f t="shared" si="1"/>
        <v>46356</v>
      </c>
      <c r="H7" s="27">
        <f t="shared" si="1"/>
        <v>46363</v>
      </c>
      <c r="I7" s="27">
        <f t="shared" si="1"/>
        <v>46370</v>
      </c>
      <c r="J7" s="27">
        <f t="shared" si="1"/>
        <v>46377</v>
      </c>
      <c r="K7" s="27">
        <f t="shared" si="1"/>
        <v>46384</v>
      </c>
      <c r="L7" s="27">
        <f t="shared" si="1"/>
        <v>46391</v>
      </c>
      <c r="M7" s="27">
        <f t="shared" si="1"/>
        <v>46398</v>
      </c>
      <c r="N7" s="27">
        <f t="shared" si="1"/>
        <v>46405</v>
      </c>
      <c r="O7" s="27">
        <f t="shared" si="1"/>
        <v>46412</v>
      </c>
    </row>
    <row r="8" ht="29.25" customHeight="1">
      <c r="A8" s="28" t="s">
        <v>30</v>
      </c>
      <c r="B8" s="28"/>
      <c r="C8" s="29">
        <f>$B$5</f>
        <v>18000</v>
      </c>
      <c r="D8" s="29">
        <f t="shared" ref="D8:O8" si="2">C25</f>
        <v>13000</v>
      </c>
      <c r="E8" s="29">
        <f t="shared" si="2"/>
        <v>16000</v>
      </c>
      <c r="F8" s="29">
        <f t="shared" si="2"/>
        <v>500</v>
      </c>
      <c r="G8" s="29">
        <f t="shared" si="2"/>
        <v>8500</v>
      </c>
      <c r="H8" s="29">
        <f t="shared" si="2"/>
        <v>8500</v>
      </c>
      <c r="I8" s="29">
        <f t="shared" si="2"/>
        <v>8500</v>
      </c>
      <c r="J8" s="29">
        <f t="shared" si="2"/>
        <v>8500</v>
      </c>
      <c r="K8" s="29">
        <f t="shared" si="2"/>
        <v>8500</v>
      </c>
      <c r="L8" s="29">
        <f t="shared" si="2"/>
        <v>8500</v>
      </c>
      <c r="M8" s="29">
        <f t="shared" si="2"/>
        <v>8500</v>
      </c>
      <c r="N8" s="29">
        <f t="shared" si="2"/>
        <v>8500</v>
      </c>
      <c r="O8" s="29">
        <f t="shared" si="2"/>
        <v>8500</v>
      </c>
    </row>
    <row r="9" ht="29.25" customHeight="1">
      <c r="A9" s="32" t="s">
        <v>48</v>
      </c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ht="29.25" customHeight="1">
      <c r="A10" s="28" t="s">
        <v>50</v>
      </c>
      <c r="B10" s="28"/>
      <c r="C10" s="34">
        <v>11000.0</v>
      </c>
      <c r="D10" s="34">
        <v>9000.0</v>
      </c>
      <c r="E10" s="34">
        <v>2000.0</v>
      </c>
      <c r="F10" s="34">
        <v>15000.0</v>
      </c>
      <c r="G10" s="34">
        <v>0.0</v>
      </c>
      <c r="H10" s="34">
        <v>0.0</v>
      </c>
      <c r="I10" s="34">
        <v>0.0</v>
      </c>
      <c r="J10" s="34">
        <v>0.0</v>
      </c>
      <c r="K10" s="34">
        <v>0.0</v>
      </c>
      <c r="L10" s="34">
        <v>0.0</v>
      </c>
      <c r="M10" s="34">
        <v>0.0</v>
      </c>
      <c r="N10" s="34">
        <v>0.0</v>
      </c>
      <c r="O10" s="34">
        <v>0.0</v>
      </c>
    </row>
    <row r="11" ht="29.25" customHeight="1">
      <c r="A11" s="28" t="s">
        <v>52</v>
      </c>
      <c r="B11" s="28"/>
      <c r="C11" s="34">
        <v>0.0</v>
      </c>
      <c r="D11" s="34">
        <v>0.0</v>
      </c>
      <c r="E11" s="34">
        <v>0.0</v>
      </c>
      <c r="F11" s="34">
        <v>0.0</v>
      </c>
      <c r="G11" s="34">
        <v>0.0</v>
      </c>
      <c r="H11" s="34">
        <v>0.0</v>
      </c>
      <c r="I11" s="34">
        <v>0.0</v>
      </c>
      <c r="J11" s="34">
        <v>0.0</v>
      </c>
      <c r="K11" s="34">
        <v>0.0</v>
      </c>
      <c r="L11" s="34">
        <v>0.0</v>
      </c>
      <c r="M11" s="34">
        <v>0.0</v>
      </c>
      <c r="N11" s="34">
        <v>0.0</v>
      </c>
      <c r="O11" s="34">
        <v>0.0</v>
      </c>
    </row>
    <row r="12" ht="29.25" customHeight="1">
      <c r="A12" s="28" t="s">
        <v>53</v>
      </c>
      <c r="B12" s="28"/>
      <c r="C12" s="34">
        <v>0.0</v>
      </c>
      <c r="D12" s="34">
        <v>0.0</v>
      </c>
      <c r="E12" s="34">
        <v>0.0</v>
      </c>
      <c r="F12" s="34">
        <v>0.0</v>
      </c>
      <c r="G12" s="34">
        <v>0.0</v>
      </c>
      <c r="H12" s="34">
        <v>0.0</v>
      </c>
      <c r="I12" s="34">
        <v>0.0</v>
      </c>
      <c r="J12" s="34">
        <v>0.0</v>
      </c>
      <c r="K12" s="34">
        <v>0.0</v>
      </c>
      <c r="L12" s="34">
        <v>0.0</v>
      </c>
      <c r="M12" s="34">
        <v>0.0</v>
      </c>
      <c r="N12" s="34">
        <v>0.0</v>
      </c>
      <c r="O12" s="34">
        <v>0.0</v>
      </c>
    </row>
    <row r="13" ht="29.25" customHeight="1">
      <c r="A13" s="9" t="s">
        <v>55</v>
      </c>
      <c r="B13" s="9"/>
      <c r="C13" s="38">
        <f t="shared" ref="C13:O13" si="3">SUM(C10:C12)</f>
        <v>11000</v>
      </c>
      <c r="D13" s="38">
        <f t="shared" si="3"/>
        <v>9000</v>
      </c>
      <c r="E13" s="38">
        <f t="shared" si="3"/>
        <v>2000</v>
      </c>
      <c r="F13" s="38">
        <f t="shared" si="3"/>
        <v>15000</v>
      </c>
      <c r="G13" s="38">
        <f t="shared" si="3"/>
        <v>0</v>
      </c>
      <c r="H13" s="38">
        <f t="shared" si="3"/>
        <v>0</v>
      </c>
      <c r="I13" s="38">
        <f t="shared" si="3"/>
        <v>0</v>
      </c>
      <c r="J13" s="38">
        <f t="shared" si="3"/>
        <v>0</v>
      </c>
      <c r="K13" s="38">
        <f t="shared" si="3"/>
        <v>0</v>
      </c>
      <c r="L13" s="38">
        <f t="shared" si="3"/>
        <v>0</v>
      </c>
      <c r="M13" s="38">
        <f t="shared" si="3"/>
        <v>0</v>
      </c>
      <c r="N13" s="38">
        <f t="shared" si="3"/>
        <v>0</v>
      </c>
      <c r="O13" s="38">
        <f t="shared" si="3"/>
        <v>0</v>
      </c>
    </row>
    <row r="14" ht="29.25" customHeight="1">
      <c r="A14" s="32" t="s">
        <v>56</v>
      </c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</row>
    <row r="15" ht="29.25" customHeight="1">
      <c r="A15" s="28" t="s">
        <v>58</v>
      </c>
      <c r="B15" s="28"/>
      <c r="C15" s="34">
        <v>12500.0</v>
      </c>
      <c r="D15" s="34">
        <v>0.0</v>
      </c>
      <c r="E15" s="34">
        <v>12500.0</v>
      </c>
      <c r="F15" s="34">
        <v>0.0</v>
      </c>
      <c r="G15" s="34">
        <v>0.0</v>
      </c>
      <c r="H15" s="34">
        <v>0.0</v>
      </c>
      <c r="I15" s="34">
        <v>0.0</v>
      </c>
      <c r="J15" s="34">
        <v>0.0</v>
      </c>
      <c r="K15" s="34">
        <v>0.0</v>
      </c>
      <c r="L15" s="34">
        <v>0.0</v>
      </c>
      <c r="M15" s="34">
        <v>0.0</v>
      </c>
      <c r="N15" s="34">
        <v>0.0</v>
      </c>
      <c r="O15" s="34">
        <v>0.0</v>
      </c>
    </row>
    <row r="16" ht="29.25" customHeight="1">
      <c r="A16" s="28" t="s">
        <v>59</v>
      </c>
      <c r="B16" s="28"/>
      <c r="C16" s="34">
        <v>0.0</v>
      </c>
      <c r="D16" s="34">
        <v>0.0</v>
      </c>
      <c r="E16" s="34">
        <v>0.0</v>
      </c>
      <c r="F16" s="34">
        <v>0.0</v>
      </c>
      <c r="G16" s="34">
        <v>0.0</v>
      </c>
      <c r="H16" s="34">
        <v>0.0</v>
      </c>
      <c r="I16" s="34">
        <v>0.0</v>
      </c>
      <c r="J16" s="34">
        <v>0.0</v>
      </c>
      <c r="K16" s="34">
        <v>0.0</v>
      </c>
      <c r="L16" s="34">
        <v>0.0</v>
      </c>
      <c r="M16" s="34">
        <v>0.0</v>
      </c>
      <c r="N16" s="34">
        <v>0.0</v>
      </c>
      <c r="O16" s="34">
        <v>0.0</v>
      </c>
    </row>
    <row r="17" ht="29.25" customHeight="1">
      <c r="A17" s="28" t="s">
        <v>60</v>
      </c>
      <c r="B17" s="28"/>
      <c r="C17" s="34">
        <v>2100.0</v>
      </c>
      <c r="D17" s="34">
        <v>3600.0</v>
      </c>
      <c r="E17" s="34">
        <v>3000.0</v>
      </c>
      <c r="F17" s="34">
        <v>4200.0</v>
      </c>
      <c r="G17" s="34">
        <v>0.0</v>
      </c>
      <c r="H17" s="34">
        <v>0.0</v>
      </c>
      <c r="I17" s="34">
        <v>0.0</v>
      </c>
      <c r="J17" s="34">
        <v>0.0</v>
      </c>
      <c r="K17" s="34">
        <v>0.0</v>
      </c>
      <c r="L17" s="34">
        <v>0.0</v>
      </c>
      <c r="M17" s="34">
        <v>0.0</v>
      </c>
      <c r="N17" s="34">
        <v>0.0</v>
      </c>
      <c r="O17" s="34">
        <v>0.0</v>
      </c>
    </row>
    <row r="18" ht="29.25" customHeight="1">
      <c r="A18" s="28" t="s">
        <v>61</v>
      </c>
      <c r="B18" s="28"/>
      <c r="C18" s="34">
        <v>1400.0</v>
      </c>
      <c r="D18" s="34">
        <v>2400.0</v>
      </c>
      <c r="E18" s="34">
        <v>2000.0</v>
      </c>
      <c r="F18" s="34">
        <v>2800.0</v>
      </c>
      <c r="G18" s="34">
        <v>0.0</v>
      </c>
      <c r="H18" s="34">
        <v>0.0</v>
      </c>
      <c r="I18" s="34">
        <v>0.0</v>
      </c>
      <c r="J18" s="34">
        <v>0.0</v>
      </c>
      <c r="K18" s="34">
        <v>0.0</v>
      </c>
      <c r="L18" s="34">
        <v>0.0</v>
      </c>
      <c r="M18" s="34">
        <v>0.0</v>
      </c>
      <c r="N18" s="34">
        <v>0.0</v>
      </c>
      <c r="O18" s="34">
        <v>0.0</v>
      </c>
    </row>
    <row r="19" ht="29.25" customHeight="1">
      <c r="A19" s="28" t="s">
        <v>62</v>
      </c>
      <c r="B19" s="28"/>
      <c r="C19" s="34">
        <v>0.0</v>
      </c>
      <c r="D19" s="34">
        <v>0.0</v>
      </c>
      <c r="E19" s="34">
        <v>0.0</v>
      </c>
      <c r="F19" s="34">
        <v>0.0</v>
      </c>
      <c r="G19" s="34">
        <v>0.0</v>
      </c>
      <c r="H19" s="34">
        <v>0.0</v>
      </c>
      <c r="I19" s="34">
        <v>0.0</v>
      </c>
      <c r="J19" s="34">
        <v>0.0</v>
      </c>
      <c r="K19" s="34">
        <v>0.0</v>
      </c>
      <c r="L19" s="34">
        <v>0.0</v>
      </c>
      <c r="M19" s="34">
        <v>0.0</v>
      </c>
      <c r="N19" s="34">
        <v>0.0</v>
      </c>
      <c r="O19" s="34">
        <v>0.0</v>
      </c>
    </row>
    <row r="20" ht="29.25" customHeight="1">
      <c r="A20" s="28" t="s">
        <v>63</v>
      </c>
      <c r="B20" s="28"/>
      <c r="C20" s="34">
        <v>0.0</v>
      </c>
      <c r="D20" s="34">
        <v>0.0</v>
      </c>
      <c r="E20" s="34">
        <v>0.0</v>
      </c>
      <c r="F20" s="34">
        <v>0.0</v>
      </c>
      <c r="G20" s="34">
        <v>0.0</v>
      </c>
      <c r="H20" s="34">
        <v>0.0</v>
      </c>
      <c r="I20" s="34">
        <v>0.0</v>
      </c>
      <c r="J20" s="34">
        <v>0.0</v>
      </c>
      <c r="K20" s="34">
        <v>0.0</v>
      </c>
      <c r="L20" s="34">
        <v>0.0</v>
      </c>
      <c r="M20" s="34">
        <v>0.0</v>
      </c>
      <c r="N20" s="34">
        <v>0.0</v>
      </c>
      <c r="O20" s="34">
        <v>0.0</v>
      </c>
    </row>
    <row r="21" ht="29.25" customHeight="1">
      <c r="A21" s="28" t="s">
        <v>64</v>
      </c>
      <c r="B21" s="28"/>
      <c r="C21" s="34">
        <v>0.0</v>
      </c>
      <c r="D21" s="34">
        <v>0.0</v>
      </c>
      <c r="E21" s="34">
        <v>0.0</v>
      </c>
      <c r="F21" s="34">
        <v>0.0</v>
      </c>
      <c r="G21" s="34">
        <v>0.0</v>
      </c>
      <c r="H21" s="34">
        <v>0.0</v>
      </c>
      <c r="I21" s="34">
        <v>0.0</v>
      </c>
      <c r="J21" s="34">
        <v>0.0</v>
      </c>
      <c r="K21" s="34">
        <v>0.0</v>
      </c>
      <c r="L21" s="34">
        <v>0.0</v>
      </c>
      <c r="M21" s="34">
        <v>0.0</v>
      </c>
      <c r="N21" s="34">
        <v>0.0</v>
      </c>
      <c r="O21" s="34">
        <v>0.0</v>
      </c>
    </row>
    <row r="22" ht="29.25" customHeight="1">
      <c r="A22" s="28" t="s">
        <v>65</v>
      </c>
      <c r="B22" s="28"/>
      <c r="C22" s="34">
        <v>0.0</v>
      </c>
      <c r="D22" s="34">
        <v>0.0</v>
      </c>
      <c r="E22" s="34">
        <v>0.0</v>
      </c>
      <c r="F22" s="34">
        <v>0.0</v>
      </c>
      <c r="G22" s="34">
        <v>0.0</v>
      </c>
      <c r="H22" s="34">
        <v>0.0</v>
      </c>
      <c r="I22" s="34">
        <v>0.0</v>
      </c>
      <c r="J22" s="34">
        <v>0.0</v>
      </c>
      <c r="K22" s="34">
        <v>0.0</v>
      </c>
      <c r="L22" s="34">
        <v>0.0</v>
      </c>
      <c r="M22" s="34">
        <v>0.0</v>
      </c>
      <c r="N22" s="34">
        <v>0.0</v>
      </c>
      <c r="O22" s="34">
        <v>0.0</v>
      </c>
    </row>
    <row r="23" ht="29.25" customHeight="1">
      <c r="A23" s="9" t="s">
        <v>66</v>
      </c>
      <c r="B23" s="9"/>
      <c r="C23" s="38">
        <f t="shared" ref="C23:O23" si="4">SUM(C15:C22)</f>
        <v>16000</v>
      </c>
      <c r="D23" s="38">
        <f t="shared" si="4"/>
        <v>6000</v>
      </c>
      <c r="E23" s="38">
        <f t="shared" si="4"/>
        <v>17500</v>
      </c>
      <c r="F23" s="38">
        <f t="shared" si="4"/>
        <v>7000</v>
      </c>
      <c r="G23" s="38">
        <f t="shared" si="4"/>
        <v>0</v>
      </c>
      <c r="H23" s="38">
        <f t="shared" si="4"/>
        <v>0</v>
      </c>
      <c r="I23" s="38">
        <f t="shared" si="4"/>
        <v>0</v>
      </c>
      <c r="J23" s="38">
        <f t="shared" si="4"/>
        <v>0</v>
      </c>
      <c r="K23" s="38">
        <f t="shared" si="4"/>
        <v>0</v>
      </c>
      <c r="L23" s="38">
        <f t="shared" si="4"/>
        <v>0</v>
      </c>
      <c r="M23" s="38">
        <f t="shared" si="4"/>
        <v>0</v>
      </c>
      <c r="N23" s="38">
        <f t="shared" si="4"/>
        <v>0</v>
      </c>
      <c r="O23" s="38">
        <f t="shared" si="4"/>
        <v>0</v>
      </c>
    </row>
    <row r="24" ht="29.25" customHeight="1">
      <c r="A24" s="42" t="s">
        <v>68</v>
      </c>
      <c r="B24" s="42"/>
      <c r="C24" s="43">
        <f t="shared" ref="C24:O24" si="5">C13-C23</f>
        <v>-5000</v>
      </c>
      <c r="D24" s="43">
        <f t="shared" si="5"/>
        <v>3000</v>
      </c>
      <c r="E24" s="43">
        <f t="shared" si="5"/>
        <v>-15500</v>
      </c>
      <c r="F24" s="43">
        <f t="shared" si="5"/>
        <v>8000</v>
      </c>
      <c r="G24" s="43">
        <f t="shared" si="5"/>
        <v>0</v>
      </c>
      <c r="H24" s="43">
        <f t="shared" si="5"/>
        <v>0</v>
      </c>
      <c r="I24" s="43">
        <f t="shared" si="5"/>
        <v>0</v>
      </c>
      <c r="J24" s="43">
        <f t="shared" si="5"/>
        <v>0</v>
      </c>
      <c r="K24" s="43">
        <f t="shared" si="5"/>
        <v>0</v>
      </c>
      <c r="L24" s="43">
        <f t="shared" si="5"/>
        <v>0</v>
      </c>
      <c r="M24" s="43">
        <f t="shared" si="5"/>
        <v>0</v>
      </c>
      <c r="N24" s="43">
        <f t="shared" si="5"/>
        <v>0</v>
      </c>
      <c r="O24" s="43">
        <f t="shared" si="5"/>
        <v>0</v>
      </c>
    </row>
    <row r="25" ht="29.25" customHeight="1">
      <c r="A25" s="45" t="s">
        <v>70</v>
      </c>
      <c r="B25" s="45"/>
      <c r="C25" s="46">
        <f t="shared" ref="C25:O25" si="6">C8+C24</f>
        <v>13000</v>
      </c>
      <c r="D25" s="46">
        <f t="shared" si="6"/>
        <v>16000</v>
      </c>
      <c r="E25" s="46">
        <f t="shared" si="6"/>
        <v>500</v>
      </c>
      <c r="F25" s="46">
        <f t="shared" si="6"/>
        <v>8500</v>
      </c>
      <c r="G25" s="46">
        <f t="shared" si="6"/>
        <v>8500</v>
      </c>
      <c r="H25" s="46">
        <f t="shared" si="6"/>
        <v>8500</v>
      </c>
      <c r="I25" s="46">
        <f t="shared" si="6"/>
        <v>8500</v>
      </c>
      <c r="J25" s="46">
        <f t="shared" si="6"/>
        <v>8500</v>
      </c>
      <c r="K25" s="46">
        <f t="shared" si="6"/>
        <v>8500</v>
      </c>
      <c r="L25" s="46">
        <f t="shared" si="6"/>
        <v>8500</v>
      </c>
      <c r="M25" s="46">
        <f t="shared" si="6"/>
        <v>8500</v>
      </c>
      <c r="N25" s="46">
        <f t="shared" si="6"/>
        <v>8500</v>
      </c>
      <c r="O25" s="46">
        <f t="shared" si="6"/>
        <v>8500</v>
      </c>
    </row>
    <row r="26" ht="29.25" customHeight="1">
      <c r="A26" s="42" t="s">
        <v>76</v>
      </c>
      <c r="B26" s="42"/>
      <c r="C26" s="43">
        <f t="shared" ref="C26:O26" si="7">$B$4</f>
        <v>8000</v>
      </c>
      <c r="D26" s="43">
        <f t="shared" si="7"/>
        <v>8000</v>
      </c>
      <c r="E26" s="43">
        <f t="shared" si="7"/>
        <v>8000</v>
      </c>
      <c r="F26" s="43">
        <f t="shared" si="7"/>
        <v>8000</v>
      </c>
      <c r="G26" s="43">
        <f t="shared" si="7"/>
        <v>8000</v>
      </c>
      <c r="H26" s="43">
        <f t="shared" si="7"/>
        <v>8000</v>
      </c>
      <c r="I26" s="43">
        <f t="shared" si="7"/>
        <v>8000</v>
      </c>
      <c r="J26" s="43">
        <f t="shared" si="7"/>
        <v>8000</v>
      </c>
      <c r="K26" s="43">
        <f t="shared" si="7"/>
        <v>8000</v>
      </c>
      <c r="L26" s="43">
        <f t="shared" si="7"/>
        <v>8000</v>
      </c>
      <c r="M26" s="43">
        <f t="shared" si="7"/>
        <v>8000</v>
      </c>
      <c r="N26" s="43">
        <f t="shared" si="7"/>
        <v>8000</v>
      </c>
      <c r="O26" s="43">
        <f t="shared" si="7"/>
        <v>8000</v>
      </c>
    </row>
    <row r="27" ht="29.25" customHeight="1">
      <c r="A27" s="11" t="s">
        <v>79</v>
      </c>
      <c r="B27" s="11"/>
      <c r="C27" s="47">
        <f t="shared" ref="C27:O27" si="8">MAX(0,C26-C25)</f>
        <v>0</v>
      </c>
      <c r="D27" s="47">
        <f t="shared" si="8"/>
        <v>0</v>
      </c>
      <c r="E27" s="47">
        <f t="shared" si="8"/>
        <v>7500</v>
      </c>
      <c r="F27" s="47">
        <f t="shared" si="8"/>
        <v>0</v>
      </c>
      <c r="G27" s="47">
        <f t="shared" si="8"/>
        <v>0</v>
      </c>
      <c r="H27" s="47">
        <f t="shared" si="8"/>
        <v>0</v>
      </c>
      <c r="I27" s="47">
        <f t="shared" si="8"/>
        <v>0</v>
      </c>
      <c r="J27" s="47">
        <f t="shared" si="8"/>
        <v>0</v>
      </c>
      <c r="K27" s="47">
        <f t="shared" si="8"/>
        <v>0</v>
      </c>
      <c r="L27" s="47">
        <f t="shared" si="8"/>
        <v>0</v>
      </c>
      <c r="M27" s="47">
        <f t="shared" si="8"/>
        <v>0</v>
      </c>
      <c r="N27" s="47">
        <f t="shared" si="8"/>
        <v>0</v>
      </c>
      <c r="O27" s="47">
        <f t="shared" si="8"/>
        <v>0</v>
      </c>
    </row>
    <row r="28" ht="29.25" customHeight="1">
      <c r="A28" s="49" t="s">
        <v>87</v>
      </c>
      <c r="B28" s="49"/>
      <c r="C28" s="52" t="str">
        <f t="shared" ref="C28:O28" si="9">IF(OR(C30&lt;&gt;"REVIEWED",C31&lt;&gt;"REVIEWED"),"VERIFY INPUTS",IF(C25&lt;C26,"BELOW FLOOR","OK"))</f>
        <v>VERIFY INPUTS</v>
      </c>
      <c r="D28" s="52" t="str">
        <f t="shared" si="9"/>
        <v>VERIFY INPUTS</v>
      </c>
      <c r="E28" s="52" t="str">
        <f t="shared" si="9"/>
        <v>VERIFY INPUTS</v>
      </c>
      <c r="F28" s="52" t="str">
        <f t="shared" si="9"/>
        <v>VERIFY INPUTS</v>
      </c>
      <c r="G28" s="52" t="str">
        <f t="shared" si="9"/>
        <v>VERIFY INPUTS</v>
      </c>
      <c r="H28" s="52" t="str">
        <f t="shared" si="9"/>
        <v>VERIFY INPUTS</v>
      </c>
      <c r="I28" s="52" t="str">
        <f t="shared" si="9"/>
        <v>VERIFY INPUTS</v>
      </c>
      <c r="J28" s="52" t="str">
        <f t="shared" si="9"/>
        <v>VERIFY INPUTS</v>
      </c>
      <c r="K28" s="52" t="str">
        <f t="shared" si="9"/>
        <v>VERIFY INPUTS</v>
      </c>
      <c r="L28" s="52" t="str">
        <f t="shared" si="9"/>
        <v>VERIFY INPUTS</v>
      </c>
      <c r="M28" s="52" t="str">
        <f t="shared" si="9"/>
        <v>VERIFY INPUTS</v>
      </c>
      <c r="N28" s="52" t="str">
        <f t="shared" si="9"/>
        <v>VERIFY INPUTS</v>
      </c>
      <c r="O28" s="52" t="str">
        <f t="shared" si="9"/>
        <v>VERIFY INPUTS</v>
      </c>
    </row>
    <row r="29" ht="29.25" customHeight="1">
      <c r="A29" s="28" t="s">
        <v>90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ht="29.25" customHeight="1">
      <c r="A30" s="11" t="s">
        <v>91</v>
      </c>
      <c r="B30" s="11"/>
      <c r="C30" s="11" t="s">
        <v>92</v>
      </c>
      <c r="D30" s="11" t="s">
        <v>92</v>
      </c>
      <c r="E30" s="11" t="s">
        <v>92</v>
      </c>
      <c r="F30" s="11" t="s">
        <v>92</v>
      </c>
      <c r="G30" s="11" t="s">
        <v>92</v>
      </c>
      <c r="H30" s="11" t="s">
        <v>92</v>
      </c>
      <c r="I30" s="11" t="s">
        <v>92</v>
      </c>
      <c r="J30" s="11" t="s">
        <v>92</v>
      </c>
      <c r="K30" s="11" t="s">
        <v>92</v>
      </c>
      <c r="L30" s="11" t="s">
        <v>92</v>
      </c>
      <c r="M30" s="11" t="s">
        <v>92</v>
      </c>
      <c r="N30" s="11" t="s">
        <v>92</v>
      </c>
      <c r="O30" s="11" t="s">
        <v>92</v>
      </c>
    </row>
    <row r="31" ht="45.0" customHeight="1">
      <c r="A31" s="54" t="s">
        <v>93</v>
      </c>
      <c r="B31" s="54"/>
      <c r="C31" s="54" t="s">
        <v>92</v>
      </c>
      <c r="D31" s="54" t="s">
        <v>92</v>
      </c>
      <c r="E31" s="54" t="s">
        <v>92</v>
      </c>
      <c r="F31" s="54" t="s">
        <v>92</v>
      </c>
      <c r="G31" s="54" t="s">
        <v>92</v>
      </c>
      <c r="H31" s="54" t="s">
        <v>92</v>
      </c>
      <c r="I31" s="54" t="s">
        <v>92</v>
      </c>
      <c r="J31" s="54" t="s">
        <v>92</v>
      </c>
      <c r="K31" s="54" t="s">
        <v>92</v>
      </c>
      <c r="L31" s="54" t="s">
        <v>92</v>
      </c>
      <c r="M31" s="54" t="s">
        <v>92</v>
      </c>
      <c r="N31" s="54" t="s">
        <v>92</v>
      </c>
      <c r="O31" s="54" t="s">
        <v>92</v>
      </c>
    </row>
    <row r="32" ht="45.0" customHeight="1">
      <c r="A32" s="54" t="s">
        <v>94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</row>
  </sheetData>
  <conditionalFormatting sqref="C30:O30">
    <cfRule type="cellIs" dxfId="0" priority="1" stopIfTrue="1" operator="equal">
      <formula>"REVIEWED"</formula>
    </cfRule>
  </conditionalFormatting>
  <conditionalFormatting sqref="C27:O27">
    <cfRule type="cellIs" dxfId="1" priority="2" stopIfTrue="1" operator="greaterThan">
      <formula>0</formula>
    </cfRule>
  </conditionalFormatting>
  <conditionalFormatting sqref="C28:O28">
    <cfRule type="cellIs" dxfId="0" priority="3" stopIfTrue="1" operator="equal">
      <formula>"OK"</formula>
    </cfRule>
  </conditionalFormatting>
  <conditionalFormatting sqref="C28:O28">
    <cfRule type="containsText" dxfId="1" priority="4" stopIfTrue="1" operator="containsText" text="BELOW FLOOR">
      <formula>NOT(ISERROR(SEARCH(("BELOW FLOOR"),(C28))))</formula>
    </cfRule>
  </conditionalFormatting>
  <conditionalFormatting sqref="C28:O28">
    <cfRule type="containsText" dxfId="1" priority="5" stopIfTrue="1" operator="containsText" text="VERIFY DATES">
      <formula>NOT(ISERROR(SEARCH(("VERIFY DATES"),(C28))))</formula>
    </cfRule>
  </conditionalFormatting>
  <dataValidations>
    <dataValidation type="list" allowBlank="1" showErrorMessage="1" sqref="C30:O31">
      <formula1>"ACTION REQUIRED,REVIEWED"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3665B"/>
    <outlinePr summaryBelow="0" summaryRight="0"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0.63"/>
    <col customWidth="1" min="2" max="2" width="31.13"/>
    <col customWidth="1" min="3" max="3" width="4.13"/>
    <col customWidth="1" min="4" max="12" width="15.5"/>
  </cols>
  <sheetData>
    <row r="1" ht="48.75" customHeight="1">
      <c r="A1" s="2" t="s">
        <v>71</v>
      </c>
      <c r="B1" s="2" t="s">
        <v>72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4.5" customHeight="1">
      <c r="A2" s="5" t="s">
        <v>73</v>
      </c>
      <c r="B2" s="5" t="s">
        <v>74</v>
      </c>
    </row>
    <row r="3" ht="39.75" customHeight="1">
      <c r="A3" s="7" t="s">
        <v>75</v>
      </c>
      <c r="B3" s="22">
        <f>'13-Week Forecast'!B5</f>
        <v>18000</v>
      </c>
    </row>
    <row r="4" ht="39.75" customHeight="1">
      <c r="A4" s="7" t="s">
        <v>77</v>
      </c>
      <c r="B4" s="22">
        <f>SUM('13-Week Forecast'!C13:F13)</f>
        <v>37000</v>
      </c>
    </row>
    <row r="5" ht="39.75" customHeight="1">
      <c r="A5" s="7" t="s">
        <v>81</v>
      </c>
      <c r="B5" s="22">
        <f>SUM('13-Week Forecast'!C23:F23)</f>
        <v>46500</v>
      </c>
    </row>
    <row r="6" ht="39.75" customHeight="1">
      <c r="A6" s="13" t="s">
        <v>83</v>
      </c>
      <c r="B6" s="18">
        <f>MIN('13-Week Forecast'!C25:F25)</f>
        <v>500</v>
      </c>
    </row>
    <row r="7" ht="39.75" customHeight="1">
      <c r="A7" s="7" t="s">
        <v>76</v>
      </c>
      <c r="B7" s="22">
        <f>'13-Week Forecast'!B4</f>
        <v>8000</v>
      </c>
    </row>
    <row r="8" ht="39.75" customHeight="1">
      <c r="A8" s="23" t="s">
        <v>86</v>
      </c>
      <c r="B8" s="25">
        <f>MAX(0,B7-B6)</f>
        <v>7500</v>
      </c>
    </row>
    <row r="9" ht="39.75" customHeight="1">
      <c r="A9" s="7" t="s">
        <v>88</v>
      </c>
      <c r="B9" s="51">
        <f>COUNTIF('13-Week Forecast'!C28:F28,"VERIFY INPUTS")</f>
        <v>4</v>
      </c>
    </row>
    <row r="10" ht="39.75" customHeight="1">
      <c r="A10" s="53" t="s">
        <v>89</v>
      </c>
      <c r="B10" s="53" t="str">
        <f>IF(B9&gt;0,"VERIFY INPUTS","REVIEW CASH FLOOR")</f>
        <v>VERIFY INPUTS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3665B"/>
    <outlinePr summaryBelow="0" summaryRight="0"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0.63"/>
    <col customWidth="1" min="2" max="2" width="31.13"/>
    <col customWidth="1" min="3" max="3" width="4.13"/>
    <col customWidth="1" min="4" max="12" width="15.5"/>
  </cols>
  <sheetData>
    <row r="1" ht="48.75" customHeight="1">
      <c r="A1" s="2" t="s">
        <v>0</v>
      </c>
      <c r="B1" s="2" t="s">
        <v>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4.5" customHeight="1">
      <c r="A2" s="5" t="s">
        <v>4</v>
      </c>
      <c r="B2" s="5" t="s">
        <v>7</v>
      </c>
    </row>
    <row r="3" ht="39.75" customHeight="1">
      <c r="A3" s="7" t="s">
        <v>8</v>
      </c>
      <c r="B3" s="8">
        <v>8500.0</v>
      </c>
    </row>
    <row r="4" ht="39.75" customHeight="1">
      <c r="A4" s="7" t="s">
        <v>15</v>
      </c>
      <c r="B4" s="10">
        <v>2.0</v>
      </c>
    </row>
    <row r="5" ht="39.75" customHeight="1">
      <c r="A5" s="7" t="s">
        <v>17</v>
      </c>
      <c r="B5" s="8">
        <v>5000.0</v>
      </c>
    </row>
    <row r="6" ht="39.75" customHeight="1">
      <c r="A6" s="13" t="s">
        <v>19</v>
      </c>
      <c r="B6" s="18">
        <f>MAX(0,B3*B4+B5)</f>
        <v>22000</v>
      </c>
    </row>
    <row r="7" ht="39.75" customHeight="1">
      <c r="A7" s="7" t="s">
        <v>30</v>
      </c>
      <c r="B7" s="22">
        <f>'13-Week Forecast'!B5</f>
        <v>18000</v>
      </c>
    </row>
    <row r="8" ht="39.75" customHeight="1">
      <c r="A8" s="23" t="s">
        <v>42</v>
      </c>
      <c r="B8" s="25">
        <f>MAX(0,B6-B7)</f>
        <v>4000</v>
      </c>
    </row>
    <row r="9" ht="39.75" customHeight="1">
      <c r="A9" s="7" t="s">
        <v>44</v>
      </c>
      <c r="B9" s="22" t="s">
        <v>45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4F86"/>
    <outlinePr summaryBelow="0" summaryRight="0"/>
  </sheetPr>
  <sheetViews>
    <sheetView showGridLines="0" workbookViewId="0">
      <pane ySplit="10.0" topLeftCell="A11" activePane="bottomLeft" state="frozen"/>
      <selection activeCell="B12" sqref="B12" pane="bottomLeft"/>
    </sheetView>
  </sheetViews>
  <sheetFormatPr customHeight="1" defaultColWidth="12.63" defaultRowHeight="15.75"/>
  <cols>
    <col customWidth="1" min="1" max="1" width="38.38"/>
    <col customWidth="1" min="2" max="2" width="23.88"/>
    <col customWidth="1" min="3" max="15" width="16.63"/>
  </cols>
  <sheetData>
    <row r="1" ht="54.75" customHeight="1">
      <c r="A1" s="30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4"/>
      <c r="Q1" s="4"/>
      <c r="R1" s="4"/>
    </row>
    <row r="2" ht="36.75" customHeight="1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ht="33.75" customHeight="1">
      <c r="A3" s="9" t="s">
        <v>49</v>
      </c>
      <c r="B3" s="35">
        <v>4.0</v>
      </c>
    </row>
    <row r="4" ht="33.75" customHeight="1">
      <c r="A4" s="9" t="s">
        <v>51</v>
      </c>
      <c r="B4" s="36">
        <v>9000.0</v>
      </c>
    </row>
    <row r="5" ht="33.75" customHeight="1">
      <c r="A5" s="9" t="s">
        <v>54</v>
      </c>
      <c r="B5" s="37">
        <v>5.0</v>
      </c>
    </row>
    <row r="6" ht="33.75" customHeight="1">
      <c r="A6" s="9" t="s">
        <v>30</v>
      </c>
      <c r="B6" s="39">
        <f>'13-Week Forecast'!B5</f>
        <v>18000</v>
      </c>
    </row>
    <row r="7" ht="33.75" customHeight="1">
      <c r="A7" s="9" t="s">
        <v>57</v>
      </c>
      <c r="B7" s="40" t="str">
        <f t="array" ref="B7">IF(OR(NOT(ISNUMBER(B3)),NOT(ISNUMBER(B5)),NOT(ISNUMBER(B4)),B3&lt;1,B3&gt;13,B5&lt;1,B5&gt;13,B5&lt;=B3,MOD(B3,1)&lt;&gt;0,MOD(B5,1)&lt;&gt;0,B4&lt;=0),"INVALID INPUT",IF(B4&gt;INDEX('13-Week Forecast'!C10:O10,1,B3),"EXCEEDS CUSTOMER RECEIPTS","OK"))</f>
        <v>OK</v>
      </c>
    </row>
    <row r="9" ht="39.0" customHeight="1">
      <c r="A9" s="41" t="s">
        <v>67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ht="39.0" customHeight="1">
      <c r="A10" s="24" t="s">
        <v>69</v>
      </c>
      <c r="B10" s="24"/>
      <c r="C10" s="44">
        <f>'13-Week Forecast'!C7</f>
        <v>46328</v>
      </c>
      <c r="D10" s="44">
        <f>'13-Week Forecast'!D7</f>
        <v>46335</v>
      </c>
      <c r="E10" s="44">
        <f>'13-Week Forecast'!E7</f>
        <v>46342</v>
      </c>
      <c r="F10" s="44">
        <f>'13-Week Forecast'!F7</f>
        <v>46349</v>
      </c>
      <c r="G10" s="44">
        <f>'13-Week Forecast'!G7</f>
        <v>46356</v>
      </c>
      <c r="H10" s="44">
        <f>'13-Week Forecast'!H7</f>
        <v>46363</v>
      </c>
      <c r="I10" s="44">
        <f>'13-Week Forecast'!I7</f>
        <v>46370</v>
      </c>
      <c r="J10" s="44">
        <f>'13-Week Forecast'!J7</f>
        <v>46377</v>
      </c>
      <c r="K10" s="44">
        <f>'13-Week Forecast'!K7</f>
        <v>46384</v>
      </c>
      <c r="L10" s="44">
        <f>'13-Week Forecast'!L7</f>
        <v>46391</v>
      </c>
      <c r="M10" s="44">
        <f>'13-Week Forecast'!M7</f>
        <v>46398</v>
      </c>
      <c r="N10" s="44">
        <f>'13-Week Forecast'!N7</f>
        <v>46405</v>
      </c>
      <c r="O10" s="44">
        <f>'13-Week Forecast'!O7</f>
        <v>46412</v>
      </c>
    </row>
    <row r="11" ht="32.25" customHeight="1">
      <c r="A11" s="28" t="s">
        <v>30</v>
      </c>
      <c r="B11" s="28"/>
      <c r="C11" s="29">
        <f>$B$6</f>
        <v>18000</v>
      </c>
      <c r="D11" s="29">
        <f t="shared" ref="D11:O11" si="1">C15</f>
        <v>13000</v>
      </c>
      <c r="E11" s="29">
        <f t="shared" si="1"/>
        <v>16000</v>
      </c>
      <c r="F11" s="29">
        <f t="shared" si="1"/>
        <v>500</v>
      </c>
      <c r="G11" s="29">
        <f t="shared" si="1"/>
        <v>-500</v>
      </c>
      <c r="H11" s="29">
        <f t="shared" si="1"/>
        <v>8500</v>
      </c>
      <c r="I11" s="29">
        <f t="shared" si="1"/>
        <v>8500</v>
      </c>
      <c r="J11" s="29">
        <f t="shared" si="1"/>
        <v>8500</v>
      </c>
      <c r="K11" s="29">
        <f t="shared" si="1"/>
        <v>8500</v>
      </c>
      <c r="L11" s="29">
        <f t="shared" si="1"/>
        <v>8500</v>
      </c>
      <c r="M11" s="29">
        <f t="shared" si="1"/>
        <v>8500</v>
      </c>
      <c r="N11" s="29">
        <f t="shared" si="1"/>
        <v>8500</v>
      </c>
      <c r="O11" s="29">
        <f t="shared" si="1"/>
        <v>8500</v>
      </c>
    </row>
    <row r="12" ht="32.25" customHeight="1">
      <c r="A12" s="28" t="s">
        <v>82</v>
      </c>
      <c r="B12" s="28"/>
      <c r="C12" s="29">
        <f>'13-Week Forecast'!C13-IF($B$3=1,$B$4,0)+IF($B$5=1,$B$4,0)</f>
        <v>11000</v>
      </c>
      <c r="D12" s="29">
        <f>'13-Week Forecast'!D13-IF($B$3=2,$B$4,0)+IF($B$5=2,$B$4,0)</f>
        <v>9000</v>
      </c>
      <c r="E12" s="29">
        <f>'13-Week Forecast'!E13-IF($B$3=3,$B$4,0)+IF($B$5=3,$B$4,0)</f>
        <v>2000</v>
      </c>
      <c r="F12" s="29">
        <f>'13-Week Forecast'!F13-IF($B$3=4,$B$4,0)+IF($B$5=4,$B$4,0)</f>
        <v>6000</v>
      </c>
      <c r="G12" s="29">
        <f>'13-Week Forecast'!G13-IF($B$3=5,$B$4,0)+IF($B$5=5,$B$4,0)</f>
        <v>9000</v>
      </c>
      <c r="H12" s="29">
        <f>'13-Week Forecast'!H13-IF($B$3=6,$B$4,0)+IF($B$5=6,$B$4,0)</f>
        <v>0</v>
      </c>
      <c r="I12" s="29">
        <f>'13-Week Forecast'!I13-IF($B$3=7,$B$4,0)+IF($B$5=7,$B$4,0)</f>
        <v>0</v>
      </c>
      <c r="J12" s="29">
        <f>'13-Week Forecast'!J13-IF($B$3=8,$B$4,0)+IF($B$5=8,$B$4,0)</f>
        <v>0</v>
      </c>
      <c r="K12" s="29">
        <f>'13-Week Forecast'!K13-IF($B$3=9,$B$4,0)+IF($B$5=9,$B$4,0)</f>
        <v>0</v>
      </c>
      <c r="L12" s="29">
        <f>'13-Week Forecast'!L13-IF($B$3=10,$B$4,0)+IF($B$5=10,$B$4,0)</f>
        <v>0</v>
      </c>
      <c r="M12" s="29">
        <f>'13-Week Forecast'!M13-IF($B$3=11,$B$4,0)+IF($B$5=11,$B$4,0)</f>
        <v>0</v>
      </c>
      <c r="N12" s="29">
        <f>'13-Week Forecast'!N13-IF($B$3=12,$B$4,0)+IF($B$5=12,$B$4,0)</f>
        <v>0</v>
      </c>
      <c r="O12" s="29">
        <f>'13-Week Forecast'!O13-IF($B$3=13,$B$4,0)+IF($B$5=13,$B$4,0)</f>
        <v>0</v>
      </c>
    </row>
    <row r="13" ht="32.25" customHeight="1">
      <c r="A13" s="28" t="s">
        <v>96</v>
      </c>
      <c r="B13" s="28"/>
      <c r="C13" s="29">
        <f>'13-Week Forecast'!C23</f>
        <v>16000</v>
      </c>
      <c r="D13" s="29">
        <f>'13-Week Forecast'!D23</f>
        <v>6000</v>
      </c>
      <c r="E13" s="29">
        <f>'13-Week Forecast'!E23</f>
        <v>17500</v>
      </c>
      <c r="F13" s="29">
        <f>'13-Week Forecast'!F23</f>
        <v>7000</v>
      </c>
      <c r="G13" s="29">
        <f>'13-Week Forecast'!G23</f>
        <v>0</v>
      </c>
      <c r="H13" s="29">
        <f>'13-Week Forecast'!H23</f>
        <v>0</v>
      </c>
      <c r="I13" s="29">
        <f>'13-Week Forecast'!I23</f>
        <v>0</v>
      </c>
      <c r="J13" s="29">
        <f>'13-Week Forecast'!J23</f>
        <v>0</v>
      </c>
      <c r="K13" s="29">
        <f>'13-Week Forecast'!K23</f>
        <v>0</v>
      </c>
      <c r="L13" s="29">
        <f>'13-Week Forecast'!L23</f>
        <v>0</v>
      </c>
      <c r="M13" s="29">
        <f>'13-Week Forecast'!M23</f>
        <v>0</v>
      </c>
      <c r="N13" s="29">
        <f>'13-Week Forecast'!N23</f>
        <v>0</v>
      </c>
      <c r="O13" s="29">
        <f>'13-Week Forecast'!O23</f>
        <v>0</v>
      </c>
    </row>
    <row r="14" ht="32.25" customHeight="1">
      <c r="A14" s="28" t="s">
        <v>124</v>
      </c>
      <c r="B14" s="28"/>
      <c r="C14" s="29">
        <f t="shared" ref="C14:O14" si="2">C12-C13</f>
        <v>-5000</v>
      </c>
      <c r="D14" s="29">
        <f t="shared" si="2"/>
        <v>3000</v>
      </c>
      <c r="E14" s="29">
        <f t="shared" si="2"/>
        <v>-15500</v>
      </c>
      <c r="F14" s="29">
        <f t="shared" si="2"/>
        <v>-1000</v>
      </c>
      <c r="G14" s="29">
        <f t="shared" si="2"/>
        <v>9000</v>
      </c>
      <c r="H14" s="29">
        <f t="shared" si="2"/>
        <v>0</v>
      </c>
      <c r="I14" s="29">
        <f t="shared" si="2"/>
        <v>0</v>
      </c>
      <c r="J14" s="29">
        <f t="shared" si="2"/>
        <v>0</v>
      </c>
      <c r="K14" s="29">
        <f t="shared" si="2"/>
        <v>0</v>
      </c>
      <c r="L14" s="29">
        <f t="shared" si="2"/>
        <v>0</v>
      </c>
      <c r="M14" s="29">
        <f t="shared" si="2"/>
        <v>0</v>
      </c>
      <c r="N14" s="29">
        <f t="shared" si="2"/>
        <v>0</v>
      </c>
      <c r="O14" s="29">
        <f t="shared" si="2"/>
        <v>0</v>
      </c>
    </row>
    <row r="15" ht="32.25" customHeight="1">
      <c r="A15" s="45" t="s">
        <v>102</v>
      </c>
      <c r="B15" s="45"/>
      <c r="C15" s="46">
        <f t="shared" ref="C15:O15" si="3">C11+C14</f>
        <v>13000</v>
      </c>
      <c r="D15" s="46">
        <f t="shared" si="3"/>
        <v>16000</v>
      </c>
      <c r="E15" s="46">
        <f t="shared" si="3"/>
        <v>500</v>
      </c>
      <c r="F15" s="46">
        <f t="shared" si="3"/>
        <v>-500</v>
      </c>
      <c r="G15" s="46">
        <f t="shared" si="3"/>
        <v>8500</v>
      </c>
      <c r="H15" s="46">
        <f t="shared" si="3"/>
        <v>8500</v>
      </c>
      <c r="I15" s="46">
        <f t="shared" si="3"/>
        <v>8500</v>
      </c>
      <c r="J15" s="46">
        <f t="shared" si="3"/>
        <v>8500</v>
      </c>
      <c r="K15" s="46">
        <f t="shared" si="3"/>
        <v>8500</v>
      </c>
      <c r="L15" s="46">
        <f t="shared" si="3"/>
        <v>8500</v>
      </c>
      <c r="M15" s="46">
        <f t="shared" si="3"/>
        <v>8500</v>
      </c>
      <c r="N15" s="46">
        <f t="shared" si="3"/>
        <v>8500</v>
      </c>
      <c r="O15" s="46">
        <f t="shared" si="3"/>
        <v>8500</v>
      </c>
    </row>
    <row r="16" ht="32.25" customHeight="1">
      <c r="A16" s="28" t="s">
        <v>126</v>
      </c>
      <c r="B16" s="28"/>
      <c r="C16" s="29">
        <f>'13-Week Forecast'!$B$4</f>
        <v>8000</v>
      </c>
      <c r="D16" s="29">
        <f>'13-Week Forecast'!$B$4</f>
        <v>8000</v>
      </c>
      <c r="E16" s="29">
        <f>'13-Week Forecast'!$B$4</f>
        <v>8000</v>
      </c>
      <c r="F16" s="29">
        <f>'13-Week Forecast'!$B$4</f>
        <v>8000</v>
      </c>
      <c r="G16" s="29">
        <f>'13-Week Forecast'!$B$4</f>
        <v>8000</v>
      </c>
      <c r="H16" s="29">
        <f>'13-Week Forecast'!$B$4</f>
        <v>8000</v>
      </c>
      <c r="I16" s="29">
        <f>'13-Week Forecast'!$B$4</f>
        <v>8000</v>
      </c>
      <c r="J16" s="29">
        <f>'13-Week Forecast'!$B$4</f>
        <v>8000</v>
      </c>
      <c r="K16" s="29">
        <f>'13-Week Forecast'!$B$4</f>
        <v>8000</v>
      </c>
      <c r="L16" s="29">
        <f>'13-Week Forecast'!$B$4</f>
        <v>8000</v>
      </c>
      <c r="M16" s="29">
        <f>'13-Week Forecast'!$B$4</f>
        <v>8000</v>
      </c>
      <c r="N16" s="29">
        <f>'13-Week Forecast'!$B$4</f>
        <v>8000</v>
      </c>
      <c r="O16" s="29">
        <f>'13-Week Forecast'!$B$4</f>
        <v>8000</v>
      </c>
    </row>
    <row r="17" ht="32.25" customHeight="1">
      <c r="A17" s="53" t="s">
        <v>127</v>
      </c>
      <c r="B17" s="53"/>
      <c r="C17" s="63">
        <f t="shared" ref="C17:O17" si="4">MAX(0,C16-C15)</f>
        <v>0</v>
      </c>
      <c r="D17" s="63">
        <f t="shared" si="4"/>
        <v>0</v>
      </c>
      <c r="E17" s="63">
        <f t="shared" si="4"/>
        <v>7500</v>
      </c>
      <c r="F17" s="63">
        <f t="shared" si="4"/>
        <v>8500</v>
      </c>
      <c r="G17" s="63">
        <f t="shared" si="4"/>
        <v>0</v>
      </c>
      <c r="H17" s="63">
        <f t="shared" si="4"/>
        <v>0</v>
      </c>
      <c r="I17" s="63">
        <f t="shared" si="4"/>
        <v>0</v>
      </c>
      <c r="J17" s="63">
        <f t="shared" si="4"/>
        <v>0</v>
      </c>
      <c r="K17" s="63">
        <f t="shared" si="4"/>
        <v>0</v>
      </c>
      <c r="L17" s="63">
        <f t="shared" si="4"/>
        <v>0</v>
      </c>
      <c r="M17" s="63">
        <f t="shared" si="4"/>
        <v>0</v>
      </c>
      <c r="N17" s="63">
        <f t="shared" si="4"/>
        <v>0</v>
      </c>
      <c r="O17" s="63">
        <f t="shared" si="4"/>
        <v>0</v>
      </c>
    </row>
    <row r="18" ht="32.25" customHeight="1">
      <c r="A18" s="32" t="s">
        <v>128</v>
      </c>
      <c r="B18" s="32"/>
      <c r="C18" s="32" t="str">
        <f>IF($B$7&lt;&gt;"OK","INVALID INPUT",IF('13-Week Forecast'!C28="VERIFY INPUTS","VERIFY INPUTS",IF(C15&lt;C16,"BELOW FLOOR","OK")))</f>
        <v>VERIFY INPUTS</v>
      </c>
      <c r="D18" s="32" t="str">
        <f>IF($B$7&lt;&gt;"OK","INVALID INPUT",IF('13-Week Forecast'!D28="VERIFY INPUTS","VERIFY INPUTS",IF(D15&lt;D16,"BELOW FLOOR","OK")))</f>
        <v>VERIFY INPUTS</v>
      </c>
      <c r="E18" s="32" t="str">
        <f>IF($B$7&lt;&gt;"OK","INVALID INPUT",IF('13-Week Forecast'!E28="VERIFY INPUTS","VERIFY INPUTS",IF(E15&lt;E16,"BELOW FLOOR","OK")))</f>
        <v>VERIFY INPUTS</v>
      </c>
      <c r="F18" s="32" t="str">
        <f>IF($B$7&lt;&gt;"OK","INVALID INPUT",IF('13-Week Forecast'!F28="VERIFY INPUTS","VERIFY INPUTS",IF(F15&lt;F16,"BELOW FLOOR","OK")))</f>
        <v>VERIFY INPUTS</v>
      </c>
      <c r="G18" s="32" t="str">
        <f>IF($B$7&lt;&gt;"OK","INVALID INPUT",IF('13-Week Forecast'!G28="VERIFY INPUTS","VERIFY INPUTS",IF(G15&lt;G16,"BELOW FLOOR","OK")))</f>
        <v>VERIFY INPUTS</v>
      </c>
      <c r="H18" s="32" t="str">
        <f>IF($B$7&lt;&gt;"OK","INVALID INPUT",IF('13-Week Forecast'!H28="VERIFY INPUTS","VERIFY INPUTS",IF(H15&lt;H16,"BELOW FLOOR","OK")))</f>
        <v>VERIFY INPUTS</v>
      </c>
      <c r="I18" s="32" t="str">
        <f>IF($B$7&lt;&gt;"OK","INVALID INPUT",IF('13-Week Forecast'!I28="VERIFY INPUTS","VERIFY INPUTS",IF(I15&lt;I16,"BELOW FLOOR","OK")))</f>
        <v>VERIFY INPUTS</v>
      </c>
      <c r="J18" s="32" t="str">
        <f>IF($B$7&lt;&gt;"OK","INVALID INPUT",IF('13-Week Forecast'!J28="VERIFY INPUTS","VERIFY INPUTS",IF(J15&lt;J16,"BELOW FLOOR","OK")))</f>
        <v>VERIFY INPUTS</v>
      </c>
      <c r="K18" s="32" t="str">
        <f>IF($B$7&lt;&gt;"OK","INVALID INPUT",IF('13-Week Forecast'!K28="VERIFY INPUTS","VERIFY INPUTS",IF(K15&lt;K16,"BELOW FLOOR","OK")))</f>
        <v>VERIFY INPUTS</v>
      </c>
      <c r="L18" s="32" t="str">
        <f>IF($B$7&lt;&gt;"OK","INVALID INPUT",IF('13-Week Forecast'!L28="VERIFY INPUTS","VERIFY INPUTS",IF(L15&lt;L16,"BELOW FLOOR","OK")))</f>
        <v>VERIFY INPUTS</v>
      </c>
      <c r="M18" s="32" t="str">
        <f>IF($B$7&lt;&gt;"OK","INVALID INPUT",IF('13-Week Forecast'!M28="VERIFY INPUTS","VERIFY INPUTS",IF(M15&lt;M16,"BELOW FLOOR","OK")))</f>
        <v>VERIFY INPUTS</v>
      </c>
      <c r="N18" s="32" t="str">
        <f>IF($B$7&lt;&gt;"OK","INVALID INPUT",IF('13-Week Forecast'!N28="VERIFY INPUTS","VERIFY INPUTS",IF(N15&lt;N16,"BELOW FLOOR","OK")))</f>
        <v>VERIFY INPUTS</v>
      </c>
      <c r="O18" s="32" t="str">
        <f>IF($B$7&lt;&gt;"OK","INVALID INPUT",IF('13-Week Forecast'!O28="VERIFY INPUTS","VERIFY INPUTS",IF(O15&lt;O16,"BELOW FLOOR","OK")))</f>
        <v>VERIFY INPUTS</v>
      </c>
    </row>
  </sheetData>
  <conditionalFormatting sqref="C17:O17">
    <cfRule type="cellIs" dxfId="1" priority="1" stopIfTrue="1" operator="greaterThan">
      <formula>0</formula>
    </cfRule>
  </conditionalFormatting>
  <conditionalFormatting sqref="C18:O18">
    <cfRule type="containsText" dxfId="1" priority="2" stopIfTrue="1" operator="containsText" text="BELOW FLOOR">
      <formula>NOT(ISERROR(SEARCH(("BELOW FLOOR"),(C18))))</formula>
    </cfRule>
  </conditionalFormatting>
  <conditionalFormatting sqref="C18:O18">
    <cfRule type="containsText" dxfId="1" priority="3" stopIfTrue="1" operator="containsText" text="VERIFY DATES">
      <formula>NOT(ISERROR(SEARCH(("VERIFY DATES"),(C18))))</formula>
    </cfRule>
  </conditionalFormatting>
  <conditionalFormatting sqref="B7">
    <cfRule type="cellIs" dxfId="1" priority="4" stopIfTrue="1" operator="equal">
      <formula>"INVALID INPUT"</formula>
    </cfRule>
  </conditionalFormatting>
  <dataValidations>
    <dataValidation type="decimal" allowBlank="1" showErrorMessage="1" sqref="B3 B5">
      <formula1>1.0</formula1>
      <formula2>13.0</formula2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3665B"/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37.88"/>
    <col customWidth="1" min="2" max="13" width="17.75"/>
  </cols>
  <sheetData>
    <row r="1" ht="50.25" customHeight="1">
      <c r="A1" s="3" t="s">
        <v>78</v>
      </c>
      <c r="B1" s="3" t="s">
        <v>80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</row>
    <row r="2" ht="36.0" customHeight="1">
      <c r="A2" s="31" t="s">
        <v>84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ht="40.5" customHeight="1">
      <c r="A3" s="48" t="s">
        <v>85</v>
      </c>
      <c r="B3" s="50">
        <f>EDATE(DATE(2026,11,1),0)</f>
        <v>46327</v>
      </c>
      <c r="C3" s="50">
        <f>EDATE(DATE(2026,11,1),1)</f>
        <v>46357</v>
      </c>
      <c r="D3" s="50">
        <f>EDATE(DATE(2026,11,1),2)</f>
        <v>46388</v>
      </c>
      <c r="E3" s="50">
        <f>EDATE(DATE(2026,11,1),3)</f>
        <v>46419</v>
      </c>
      <c r="F3" s="50">
        <f>EDATE(DATE(2026,11,1),4)</f>
        <v>46447</v>
      </c>
      <c r="G3" s="50">
        <f>EDATE(DATE(2026,11,1),5)</f>
        <v>46478</v>
      </c>
      <c r="H3" s="50">
        <f>EDATE(DATE(2026,11,1),6)</f>
        <v>46508</v>
      </c>
      <c r="I3" s="50">
        <f>EDATE(DATE(2026,11,1),7)</f>
        <v>46539</v>
      </c>
      <c r="J3" s="50">
        <f>EDATE(DATE(2026,11,1),8)</f>
        <v>46569</v>
      </c>
      <c r="K3" s="50">
        <f>EDATE(DATE(2026,11,1),9)</f>
        <v>46600</v>
      </c>
      <c r="L3" s="50">
        <f>EDATE(DATE(2026,11,1),10)</f>
        <v>46631</v>
      </c>
      <c r="M3" s="50">
        <f>EDATE(DATE(2026,11,1),11)</f>
        <v>46661</v>
      </c>
    </row>
    <row r="4" ht="38.25" customHeight="1">
      <c r="A4" s="7" t="s">
        <v>30</v>
      </c>
      <c r="B4" s="55">
        <f>'13-Week Forecast'!B5</f>
        <v>18000</v>
      </c>
      <c r="C4" s="55" t="str">
        <f t="shared" ref="C4:M4" si="1">B7</f>
        <v/>
      </c>
      <c r="D4" s="55" t="str">
        <f t="shared" si="1"/>
        <v/>
      </c>
      <c r="E4" s="55" t="str">
        <f t="shared" si="1"/>
        <v/>
      </c>
      <c r="F4" s="55" t="str">
        <f t="shared" si="1"/>
        <v/>
      </c>
      <c r="G4" s="55" t="str">
        <f t="shared" si="1"/>
        <v/>
      </c>
      <c r="H4" s="55" t="str">
        <f t="shared" si="1"/>
        <v/>
      </c>
      <c r="I4" s="55" t="str">
        <f t="shared" si="1"/>
        <v/>
      </c>
      <c r="J4" s="55" t="str">
        <f t="shared" si="1"/>
        <v/>
      </c>
      <c r="K4" s="55" t="str">
        <f t="shared" si="1"/>
        <v/>
      </c>
      <c r="L4" s="55" t="str">
        <f t="shared" si="1"/>
        <v/>
      </c>
      <c r="M4" s="55" t="str">
        <f t="shared" si="1"/>
        <v/>
      </c>
    </row>
    <row r="5" ht="38.25" customHeight="1">
      <c r="A5" s="7" t="s">
        <v>97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ht="38.25" customHeight="1">
      <c r="A6" s="7" t="s">
        <v>100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ht="38.25" customHeight="1">
      <c r="A7" s="45" t="s">
        <v>102</v>
      </c>
      <c r="B7" s="46" t="str">
        <f t="shared" ref="B7:M7" si="2">IF(OR(B5="",B6=""),"",B4+B5-B6)</f>
        <v/>
      </c>
      <c r="C7" s="46" t="str">
        <f t="shared" si="2"/>
        <v/>
      </c>
      <c r="D7" s="46" t="str">
        <f t="shared" si="2"/>
        <v/>
      </c>
      <c r="E7" s="46" t="str">
        <f t="shared" si="2"/>
        <v/>
      </c>
      <c r="F7" s="46" t="str">
        <f t="shared" si="2"/>
        <v/>
      </c>
      <c r="G7" s="46" t="str">
        <f t="shared" si="2"/>
        <v/>
      </c>
      <c r="H7" s="46" t="str">
        <f t="shared" si="2"/>
        <v/>
      </c>
      <c r="I7" s="46" t="str">
        <f t="shared" si="2"/>
        <v/>
      </c>
      <c r="J7" s="46" t="str">
        <f t="shared" si="2"/>
        <v/>
      </c>
      <c r="K7" s="46" t="str">
        <f t="shared" si="2"/>
        <v/>
      </c>
      <c r="L7" s="46" t="str">
        <f t="shared" si="2"/>
        <v/>
      </c>
      <c r="M7" s="46" t="str">
        <f t="shared" si="2"/>
        <v/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756B"/>
    <outlinePr summaryBelow="0" summaryRight="0"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75"/>
  <cols>
    <col customWidth="1" min="1" max="9" width="18.25"/>
    <col customWidth="1" min="10" max="10" width="38.88"/>
  </cols>
  <sheetData>
    <row r="1" ht="41.25" customHeight="1">
      <c r="A1" s="56" t="s">
        <v>95</v>
      </c>
      <c r="B1" s="56" t="s">
        <v>98</v>
      </c>
      <c r="C1" s="56"/>
      <c r="D1" s="56"/>
      <c r="E1" s="56"/>
      <c r="F1" s="56"/>
      <c r="G1" s="56"/>
      <c r="H1" s="56"/>
      <c r="I1" s="56"/>
      <c r="J1" s="56"/>
    </row>
    <row r="2" ht="41.25" customHeight="1">
      <c r="A2" s="58" t="s">
        <v>99</v>
      </c>
      <c r="B2" s="58" t="s">
        <v>101</v>
      </c>
      <c r="C2" s="58"/>
      <c r="D2" s="58"/>
      <c r="E2" s="58"/>
      <c r="F2" s="58"/>
      <c r="G2" s="58"/>
      <c r="H2" s="58"/>
      <c r="I2" s="58"/>
      <c r="J2" s="58"/>
    </row>
    <row r="3" ht="41.25" customHeight="1">
      <c r="A3" s="58" t="s">
        <v>103</v>
      </c>
      <c r="B3" s="58" t="s">
        <v>104</v>
      </c>
      <c r="C3" s="58"/>
      <c r="D3" s="58"/>
      <c r="E3" s="58"/>
      <c r="F3" s="58"/>
      <c r="G3" s="58"/>
      <c r="H3" s="58"/>
      <c r="I3" s="58"/>
      <c r="J3" s="58"/>
    </row>
    <row r="4" ht="41.25" customHeight="1">
      <c r="A4" s="58" t="s">
        <v>105</v>
      </c>
      <c r="B4" s="58" t="s">
        <v>106</v>
      </c>
      <c r="C4" s="58"/>
      <c r="D4" s="58"/>
      <c r="E4" s="58"/>
      <c r="F4" s="58"/>
      <c r="G4" s="58"/>
      <c r="H4" s="58"/>
      <c r="I4" s="58"/>
      <c r="J4" s="58"/>
    </row>
    <row r="5" ht="41.25" customHeight="1">
      <c r="A5" s="58" t="s">
        <v>107</v>
      </c>
      <c r="B5" s="58" t="s">
        <v>108</v>
      </c>
      <c r="C5" s="58"/>
      <c r="D5" s="58"/>
      <c r="E5" s="58"/>
      <c r="F5" s="58"/>
      <c r="G5" s="58"/>
      <c r="H5" s="58"/>
      <c r="I5" s="58"/>
      <c r="J5" s="58"/>
    </row>
    <row r="6" ht="41.25" customHeight="1">
      <c r="A6" s="58" t="s">
        <v>109</v>
      </c>
      <c r="B6" s="58" t="s">
        <v>110</v>
      </c>
      <c r="C6" s="58"/>
      <c r="D6" s="58"/>
      <c r="E6" s="58"/>
      <c r="F6" s="58"/>
      <c r="G6" s="58"/>
      <c r="H6" s="58"/>
      <c r="I6" s="58"/>
      <c r="J6" s="58"/>
    </row>
    <row r="7" ht="41.25" customHeight="1">
      <c r="A7" s="58" t="s">
        <v>111</v>
      </c>
      <c r="B7" s="58" t="s">
        <v>112</v>
      </c>
      <c r="C7" s="58"/>
      <c r="D7" s="58"/>
      <c r="E7" s="58"/>
      <c r="F7" s="58"/>
      <c r="G7" s="58"/>
      <c r="H7" s="58"/>
      <c r="I7" s="58"/>
      <c r="J7" s="58"/>
    </row>
    <row r="8" ht="41.25" customHeight="1">
      <c r="A8" s="59" t="s">
        <v>113</v>
      </c>
      <c r="B8" s="59" t="s">
        <v>114</v>
      </c>
      <c r="C8" s="59" t="s">
        <v>115</v>
      </c>
      <c r="D8" s="59" t="s">
        <v>116</v>
      </c>
      <c r="E8" s="59" t="s">
        <v>117</v>
      </c>
      <c r="F8" s="59" t="s">
        <v>118</v>
      </c>
      <c r="G8" s="59" t="s">
        <v>119</v>
      </c>
      <c r="H8" s="59" t="s">
        <v>120</v>
      </c>
      <c r="I8" s="59" t="s">
        <v>121</v>
      </c>
      <c r="J8" s="59" t="s">
        <v>122</v>
      </c>
    </row>
    <row r="9">
      <c r="A9" s="60" t="s">
        <v>123</v>
      </c>
      <c r="B9" s="61">
        <v>13000.0</v>
      </c>
      <c r="C9" s="61">
        <v>18000.0</v>
      </c>
      <c r="D9" s="61">
        <v>11000.0</v>
      </c>
      <c r="E9" s="61">
        <v>16000.0</v>
      </c>
      <c r="F9" s="62">
        <f t="shared" ref="F9:F50" si="1">IF(OR(C9="",D9="",E9=""),"",C9+D9-E9)</f>
        <v>13000</v>
      </c>
      <c r="G9" s="62">
        <f t="shared" ref="G9:G50" si="2">IF(OR(F9="",B9=""),"",F9-B9)</f>
        <v>0</v>
      </c>
      <c r="H9" s="61">
        <v>13000.0</v>
      </c>
      <c r="I9" s="62">
        <f t="shared" ref="I9:I50" si="3">IF(OR(H9="",F9=""),"",H9-F9)</f>
        <v>0</v>
      </c>
      <c r="J9" s="21" t="s">
        <v>125</v>
      </c>
    </row>
    <row r="10">
      <c r="B10" s="62"/>
      <c r="C10" s="62"/>
      <c r="D10" s="62"/>
      <c r="E10" s="62"/>
      <c r="F10" s="62" t="str">
        <f t="shared" si="1"/>
        <v/>
      </c>
      <c r="G10" s="62" t="str">
        <f t="shared" si="2"/>
        <v/>
      </c>
      <c r="H10" s="62"/>
      <c r="I10" s="62" t="str">
        <f t="shared" si="3"/>
        <v/>
      </c>
    </row>
    <row r="11">
      <c r="B11" s="62"/>
      <c r="C11" s="62"/>
      <c r="D11" s="62"/>
      <c r="E11" s="62"/>
      <c r="F11" s="62" t="str">
        <f t="shared" si="1"/>
        <v/>
      </c>
      <c r="G11" s="62" t="str">
        <f t="shared" si="2"/>
        <v/>
      </c>
      <c r="H11" s="62"/>
      <c r="I11" s="62" t="str">
        <f t="shared" si="3"/>
        <v/>
      </c>
    </row>
    <row r="12">
      <c r="B12" s="62"/>
      <c r="C12" s="62"/>
      <c r="D12" s="62"/>
      <c r="E12" s="62"/>
      <c r="F12" s="62" t="str">
        <f t="shared" si="1"/>
        <v/>
      </c>
      <c r="G12" s="62" t="str">
        <f t="shared" si="2"/>
        <v/>
      </c>
      <c r="H12" s="62"/>
      <c r="I12" s="62" t="str">
        <f t="shared" si="3"/>
        <v/>
      </c>
    </row>
    <row r="13">
      <c r="B13" s="62"/>
      <c r="C13" s="62"/>
      <c r="D13" s="62"/>
      <c r="E13" s="62"/>
      <c r="F13" s="62" t="str">
        <f t="shared" si="1"/>
        <v/>
      </c>
      <c r="G13" s="62" t="str">
        <f t="shared" si="2"/>
        <v/>
      </c>
      <c r="H13" s="62"/>
      <c r="I13" s="62" t="str">
        <f t="shared" si="3"/>
        <v/>
      </c>
    </row>
    <row r="14">
      <c r="B14" s="62"/>
      <c r="C14" s="62"/>
      <c r="D14" s="62"/>
      <c r="E14" s="62"/>
      <c r="F14" s="62" t="str">
        <f t="shared" si="1"/>
        <v/>
      </c>
      <c r="G14" s="62" t="str">
        <f t="shared" si="2"/>
        <v/>
      </c>
      <c r="H14" s="62"/>
      <c r="I14" s="62" t="str">
        <f t="shared" si="3"/>
        <v/>
      </c>
    </row>
    <row r="15">
      <c r="B15" s="62"/>
      <c r="C15" s="62"/>
      <c r="D15" s="62"/>
      <c r="E15" s="62"/>
      <c r="F15" s="62" t="str">
        <f t="shared" si="1"/>
        <v/>
      </c>
      <c r="G15" s="62" t="str">
        <f t="shared" si="2"/>
        <v/>
      </c>
      <c r="H15" s="62"/>
      <c r="I15" s="62" t="str">
        <f t="shared" si="3"/>
        <v/>
      </c>
    </row>
    <row r="16">
      <c r="B16" s="62"/>
      <c r="C16" s="62"/>
      <c r="D16" s="62"/>
      <c r="E16" s="62"/>
      <c r="F16" s="62" t="str">
        <f t="shared" si="1"/>
        <v/>
      </c>
      <c r="G16" s="62" t="str">
        <f t="shared" si="2"/>
        <v/>
      </c>
      <c r="H16" s="62"/>
      <c r="I16" s="62" t="str">
        <f t="shared" si="3"/>
        <v/>
      </c>
    </row>
    <row r="17">
      <c r="B17" s="62"/>
      <c r="C17" s="62"/>
      <c r="D17" s="62"/>
      <c r="E17" s="62"/>
      <c r="F17" s="62" t="str">
        <f t="shared" si="1"/>
        <v/>
      </c>
      <c r="G17" s="62" t="str">
        <f t="shared" si="2"/>
        <v/>
      </c>
      <c r="H17" s="62"/>
      <c r="I17" s="62" t="str">
        <f t="shared" si="3"/>
        <v/>
      </c>
    </row>
    <row r="18">
      <c r="B18" s="62"/>
      <c r="C18" s="62"/>
      <c r="D18" s="62"/>
      <c r="E18" s="62"/>
      <c r="F18" s="62" t="str">
        <f t="shared" si="1"/>
        <v/>
      </c>
      <c r="G18" s="62" t="str">
        <f t="shared" si="2"/>
        <v/>
      </c>
      <c r="H18" s="62"/>
      <c r="I18" s="62" t="str">
        <f t="shared" si="3"/>
        <v/>
      </c>
    </row>
    <row r="19">
      <c r="B19" s="62"/>
      <c r="C19" s="62"/>
      <c r="D19" s="62"/>
      <c r="E19" s="62"/>
      <c r="F19" s="62" t="str">
        <f t="shared" si="1"/>
        <v/>
      </c>
      <c r="G19" s="62" t="str">
        <f t="shared" si="2"/>
        <v/>
      </c>
      <c r="H19" s="62"/>
      <c r="I19" s="62" t="str">
        <f t="shared" si="3"/>
        <v/>
      </c>
    </row>
    <row r="20">
      <c r="B20" s="62"/>
      <c r="C20" s="62"/>
      <c r="D20" s="62"/>
      <c r="E20" s="62"/>
      <c r="F20" s="62" t="str">
        <f t="shared" si="1"/>
        <v/>
      </c>
      <c r="G20" s="62" t="str">
        <f t="shared" si="2"/>
        <v/>
      </c>
      <c r="H20" s="62"/>
      <c r="I20" s="62" t="str">
        <f t="shared" si="3"/>
        <v/>
      </c>
    </row>
    <row r="21">
      <c r="B21" s="62"/>
      <c r="C21" s="62"/>
      <c r="D21" s="62"/>
      <c r="E21" s="62"/>
      <c r="F21" s="62" t="str">
        <f t="shared" si="1"/>
        <v/>
      </c>
      <c r="G21" s="62" t="str">
        <f t="shared" si="2"/>
        <v/>
      </c>
      <c r="H21" s="62"/>
      <c r="I21" s="62" t="str">
        <f t="shared" si="3"/>
        <v/>
      </c>
    </row>
    <row r="22">
      <c r="B22" s="62"/>
      <c r="C22" s="62"/>
      <c r="D22" s="62"/>
      <c r="E22" s="62"/>
      <c r="F22" s="62" t="str">
        <f t="shared" si="1"/>
        <v/>
      </c>
      <c r="G22" s="62" t="str">
        <f t="shared" si="2"/>
        <v/>
      </c>
      <c r="H22" s="62"/>
      <c r="I22" s="62" t="str">
        <f t="shared" si="3"/>
        <v/>
      </c>
    </row>
    <row r="23">
      <c r="B23" s="62"/>
      <c r="C23" s="62"/>
      <c r="D23" s="62"/>
      <c r="E23" s="62"/>
      <c r="F23" s="62" t="str">
        <f t="shared" si="1"/>
        <v/>
      </c>
      <c r="G23" s="62" t="str">
        <f t="shared" si="2"/>
        <v/>
      </c>
      <c r="H23" s="62"/>
      <c r="I23" s="62" t="str">
        <f t="shared" si="3"/>
        <v/>
      </c>
    </row>
    <row r="24">
      <c r="B24" s="62"/>
      <c r="C24" s="62"/>
      <c r="D24" s="62"/>
      <c r="E24" s="62"/>
      <c r="F24" s="62" t="str">
        <f t="shared" si="1"/>
        <v/>
      </c>
      <c r="G24" s="62" t="str">
        <f t="shared" si="2"/>
        <v/>
      </c>
      <c r="H24" s="62"/>
      <c r="I24" s="62" t="str">
        <f t="shared" si="3"/>
        <v/>
      </c>
    </row>
    <row r="25">
      <c r="B25" s="62"/>
      <c r="C25" s="62"/>
      <c r="D25" s="62"/>
      <c r="E25" s="62"/>
      <c r="F25" s="62" t="str">
        <f t="shared" si="1"/>
        <v/>
      </c>
      <c r="G25" s="62" t="str">
        <f t="shared" si="2"/>
        <v/>
      </c>
      <c r="H25" s="62"/>
      <c r="I25" s="62" t="str">
        <f t="shared" si="3"/>
        <v/>
      </c>
    </row>
    <row r="26">
      <c r="B26" s="62"/>
      <c r="C26" s="62"/>
      <c r="D26" s="62"/>
      <c r="E26" s="62"/>
      <c r="F26" s="62" t="str">
        <f t="shared" si="1"/>
        <v/>
      </c>
      <c r="G26" s="62" t="str">
        <f t="shared" si="2"/>
        <v/>
      </c>
      <c r="H26" s="62"/>
      <c r="I26" s="62" t="str">
        <f t="shared" si="3"/>
        <v/>
      </c>
    </row>
    <row r="27">
      <c r="B27" s="62"/>
      <c r="C27" s="62"/>
      <c r="D27" s="62"/>
      <c r="E27" s="62"/>
      <c r="F27" s="62" t="str">
        <f t="shared" si="1"/>
        <v/>
      </c>
      <c r="G27" s="62" t="str">
        <f t="shared" si="2"/>
        <v/>
      </c>
      <c r="H27" s="62"/>
      <c r="I27" s="62" t="str">
        <f t="shared" si="3"/>
        <v/>
      </c>
    </row>
    <row r="28">
      <c r="B28" s="62"/>
      <c r="C28" s="62"/>
      <c r="D28" s="62"/>
      <c r="E28" s="62"/>
      <c r="F28" s="62" t="str">
        <f t="shared" si="1"/>
        <v/>
      </c>
      <c r="G28" s="62" t="str">
        <f t="shared" si="2"/>
        <v/>
      </c>
      <c r="H28" s="62"/>
      <c r="I28" s="62" t="str">
        <f t="shared" si="3"/>
        <v/>
      </c>
    </row>
    <row r="29">
      <c r="B29" s="62"/>
      <c r="C29" s="62"/>
      <c r="D29" s="62"/>
      <c r="E29" s="62"/>
      <c r="F29" s="62" t="str">
        <f t="shared" si="1"/>
        <v/>
      </c>
      <c r="G29" s="62" t="str">
        <f t="shared" si="2"/>
        <v/>
      </c>
      <c r="H29" s="62"/>
      <c r="I29" s="62" t="str">
        <f t="shared" si="3"/>
        <v/>
      </c>
    </row>
    <row r="30">
      <c r="B30" s="62"/>
      <c r="C30" s="62"/>
      <c r="D30" s="62"/>
      <c r="E30" s="62"/>
      <c r="F30" s="62" t="str">
        <f t="shared" si="1"/>
        <v/>
      </c>
      <c r="G30" s="62" t="str">
        <f t="shared" si="2"/>
        <v/>
      </c>
      <c r="H30" s="62"/>
      <c r="I30" s="62" t="str">
        <f t="shared" si="3"/>
        <v/>
      </c>
    </row>
    <row r="31">
      <c r="B31" s="62"/>
      <c r="C31" s="62"/>
      <c r="D31" s="62"/>
      <c r="E31" s="62"/>
      <c r="F31" s="62" t="str">
        <f t="shared" si="1"/>
        <v/>
      </c>
      <c r="G31" s="62" t="str">
        <f t="shared" si="2"/>
        <v/>
      </c>
      <c r="H31" s="62"/>
      <c r="I31" s="62" t="str">
        <f t="shared" si="3"/>
        <v/>
      </c>
    </row>
    <row r="32">
      <c r="B32" s="62"/>
      <c r="C32" s="62"/>
      <c r="D32" s="62"/>
      <c r="E32" s="62"/>
      <c r="F32" s="62" t="str">
        <f t="shared" si="1"/>
        <v/>
      </c>
      <c r="G32" s="62" t="str">
        <f t="shared" si="2"/>
        <v/>
      </c>
      <c r="H32" s="62"/>
      <c r="I32" s="62" t="str">
        <f t="shared" si="3"/>
        <v/>
      </c>
    </row>
    <row r="33">
      <c r="B33" s="62"/>
      <c r="C33" s="62"/>
      <c r="D33" s="62"/>
      <c r="E33" s="62"/>
      <c r="F33" s="62" t="str">
        <f t="shared" si="1"/>
        <v/>
      </c>
      <c r="G33" s="62" t="str">
        <f t="shared" si="2"/>
        <v/>
      </c>
      <c r="H33" s="62"/>
      <c r="I33" s="62" t="str">
        <f t="shared" si="3"/>
        <v/>
      </c>
    </row>
    <row r="34">
      <c r="B34" s="62"/>
      <c r="C34" s="62"/>
      <c r="D34" s="62"/>
      <c r="E34" s="62"/>
      <c r="F34" s="62" t="str">
        <f t="shared" si="1"/>
        <v/>
      </c>
      <c r="G34" s="62" t="str">
        <f t="shared" si="2"/>
        <v/>
      </c>
      <c r="H34" s="62"/>
      <c r="I34" s="62" t="str">
        <f t="shared" si="3"/>
        <v/>
      </c>
    </row>
    <row r="35">
      <c r="B35" s="62"/>
      <c r="C35" s="62"/>
      <c r="D35" s="62"/>
      <c r="E35" s="62"/>
      <c r="F35" s="62" t="str">
        <f t="shared" si="1"/>
        <v/>
      </c>
      <c r="G35" s="62" t="str">
        <f t="shared" si="2"/>
        <v/>
      </c>
      <c r="H35" s="62"/>
      <c r="I35" s="62" t="str">
        <f t="shared" si="3"/>
        <v/>
      </c>
    </row>
    <row r="36">
      <c r="B36" s="62"/>
      <c r="C36" s="62"/>
      <c r="D36" s="62"/>
      <c r="E36" s="62"/>
      <c r="F36" s="62" t="str">
        <f t="shared" si="1"/>
        <v/>
      </c>
      <c r="G36" s="62" t="str">
        <f t="shared" si="2"/>
        <v/>
      </c>
      <c r="H36" s="62"/>
      <c r="I36" s="62" t="str">
        <f t="shared" si="3"/>
        <v/>
      </c>
    </row>
    <row r="37">
      <c r="B37" s="62"/>
      <c r="C37" s="62"/>
      <c r="D37" s="62"/>
      <c r="E37" s="62"/>
      <c r="F37" s="62" t="str">
        <f t="shared" si="1"/>
        <v/>
      </c>
      <c r="G37" s="62" t="str">
        <f t="shared" si="2"/>
        <v/>
      </c>
      <c r="H37" s="62"/>
      <c r="I37" s="62" t="str">
        <f t="shared" si="3"/>
        <v/>
      </c>
    </row>
    <row r="38">
      <c r="B38" s="62"/>
      <c r="C38" s="62"/>
      <c r="D38" s="62"/>
      <c r="E38" s="62"/>
      <c r="F38" s="62" t="str">
        <f t="shared" si="1"/>
        <v/>
      </c>
      <c r="G38" s="62" t="str">
        <f t="shared" si="2"/>
        <v/>
      </c>
      <c r="H38" s="62"/>
      <c r="I38" s="62" t="str">
        <f t="shared" si="3"/>
        <v/>
      </c>
    </row>
    <row r="39">
      <c r="B39" s="62"/>
      <c r="C39" s="62"/>
      <c r="D39" s="62"/>
      <c r="E39" s="62"/>
      <c r="F39" s="62" t="str">
        <f t="shared" si="1"/>
        <v/>
      </c>
      <c r="G39" s="62" t="str">
        <f t="shared" si="2"/>
        <v/>
      </c>
      <c r="H39" s="62"/>
      <c r="I39" s="62" t="str">
        <f t="shared" si="3"/>
        <v/>
      </c>
    </row>
    <row r="40">
      <c r="B40" s="62"/>
      <c r="C40" s="62"/>
      <c r="D40" s="62"/>
      <c r="E40" s="62"/>
      <c r="F40" s="62" t="str">
        <f t="shared" si="1"/>
        <v/>
      </c>
      <c r="G40" s="62" t="str">
        <f t="shared" si="2"/>
        <v/>
      </c>
      <c r="H40" s="62"/>
      <c r="I40" s="62" t="str">
        <f t="shared" si="3"/>
        <v/>
      </c>
    </row>
    <row r="41">
      <c r="B41" s="62"/>
      <c r="C41" s="62"/>
      <c r="D41" s="62"/>
      <c r="E41" s="62"/>
      <c r="F41" s="62" t="str">
        <f t="shared" si="1"/>
        <v/>
      </c>
      <c r="G41" s="62" t="str">
        <f t="shared" si="2"/>
        <v/>
      </c>
      <c r="H41" s="62"/>
      <c r="I41" s="62" t="str">
        <f t="shared" si="3"/>
        <v/>
      </c>
    </row>
    <row r="42">
      <c r="B42" s="62"/>
      <c r="C42" s="62"/>
      <c r="D42" s="62"/>
      <c r="E42" s="62"/>
      <c r="F42" s="62" t="str">
        <f t="shared" si="1"/>
        <v/>
      </c>
      <c r="G42" s="62" t="str">
        <f t="shared" si="2"/>
        <v/>
      </c>
      <c r="H42" s="62"/>
      <c r="I42" s="62" t="str">
        <f t="shared" si="3"/>
        <v/>
      </c>
    </row>
    <row r="43">
      <c r="B43" s="62"/>
      <c r="C43" s="62"/>
      <c r="D43" s="62"/>
      <c r="E43" s="62"/>
      <c r="F43" s="62" t="str">
        <f t="shared" si="1"/>
        <v/>
      </c>
      <c r="G43" s="62" t="str">
        <f t="shared" si="2"/>
        <v/>
      </c>
      <c r="H43" s="62"/>
      <c r="I43" s="62" t="str">
        <f t="shared" si="3"/>
        <v/>
      </c>
    </row>
    <row r="44">
      <c r="B44" s="62"/>
      <c r="C44" s="62"/>
      <c r="D44" s="62"/>
      <c r="E44" s="62"/>
      <c r="F44" s="62" t="str">
        <f t="shared" si="1"/>
        <v/>
      </c>
      <c r="G44" s="62" t="str">
        <f t="shared" si="2"/>
        <v/>
      </c>
      <c r="H44" s="62"/>
      <c r="I44" s="62" t="str">
        <f t="shared" si="3"/>
        <v/>
      </c>
    </row>
    <row r="45">
      <c r="B45" s="62"/>
      <c r="C45" s="62"/>
      <c r="D45" s="62"/>
      <c r="E45" s="62"/>
      <c r="F45" s="62" t="str">
        <f t="shared" si="1"/>
        <v/>
      </c>
      <c r="G45" s="62" t="str">
        <f t="shared" si="2"/>
        <v/>
      </c>
      <c r="H45" s="62"/>
      <c r="I45" s="62" t="str">
        <f t="shared" si="3"/>
        <v/>
      </c>
    </row>
    <row r="46">
      <c r="B46" s="62"/>
      <c r="C46" s="62"/>
      <c r="D46" s="62"/>
      <c r="E46" s="62"/>
      <c r="F46" s="62" t="str">
        <f t="shared" si="1"/>
        <v/>
      </c>
      <c r="G46" s="62" t="str">
        <f t="shared" si="2"/>
        <v/>
      </c>
      <c r="H46" s="62"/>
      <c r="I46" s="62" t="str">
        <f t="shared" si="3"/>
        <v/>
      </c>
    </row>
    <row r="47">
      <c r="B47" s="62"/>
      <c r="C47" s="62"/>
      <c r="D47" s="62"/>
      <c r="E47" s="62"/>
      <c r="F47" s="62" t="str">
        <f t="shared" si="1"/>
        <v/>
      </c>
      <c r="G47" s="62" t="str">
        <f t="shared" si="2"/>
        <v/>
      </c>
      <c r="H47" s="62"/>
      <c r="I47" s="62" t="str">
        <f t="shared" si="3"/>
        <v/>
      </c>
    </row>
    <row r="48">
      <c r="B48" s="62"/>
      <c r="C48" s="62"/>
      <c r="D48" s="62"/>
      <c r="E48" s="62"/>
      <c r="F48" s="62" t="str">
        <f t="shared" si="1"/>
        <v/>
      </c>
      <c r="G48" s="62" t="str">
        <f t="shared" si="2"/>
        <v/>
      </c>
      <c r="H48" s="62"/>
      <c r="I48" s="62" t="str">
        <f t="shared" si="3"/>
        <v/>
      </c>
    </row>
    <row r="49">
      <c r="B49" s="62"/>
      <c r="C49" s="62"/>
      <c r="D49" s="62"/>
      <c r="E49" s="62"/>
      <c r="F49" s="62" t="str">
        <f t="shared" si="1"/>
        <v/>
      </c>
      <c r="G49" s="62" t="str">
        <f t="shared" si="2"/>
        <v/>
      </c>
      <c r="H49" s="62"/>
      <c r="I49" s="62" t="str">
        <f t="shared" si="3"/>
        <v/>
      </c>
    </row>
    <row r="50">
      <c r="B50" s="62"/>
      <c r="C50" s="62"/>
      <c r="D50" s="62"/>
      <c r="E50" s="62"/>
      <c r="F50" s="62" t="str">
        <f t="shared" si="1"/>
        <v/>
      </c>
      <c r="G50" s="62" t="str">
        <f t="shared" si="2"/>
        <v/>
      </c>
      <c r="H50" s="62"/>
      <c r="I50" s="62" t="str">
        <f t="shared" si="3"/>
        <v/>
      </c>
    </row>
  </sheetData>
  <autoFilter ref="$A$8:$J$50"/>
  <drawing r:id="rId1"/>
</worksheet>
</file>